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9630" firstSheet="1" activeTab="1"/>
  </bookViews>
  <sheets>
    <sheet name="Maple Earnings Worksheet" sheetId="1" r:id="rId1"/>
    <sheet name="Maple Earnings Budget Proj. " sheetId="2" r:id="rId2"/>
    <sheet name="Balance Sheet - Maple" sheetId="3" r:id="rId3"/>
    <sheet name="Partial Budget 1 Maple" sheetId="4" r:id="rId4"/>
    <sheet name="Partial Budget 2 Maple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<sst xmlns="http://schemas.openxmlformats.org/spreadsheetml/2006/main" count="570" uniqueCount="342">
  <si>
    <t>Vt. Maple School 2007</t>
  </si>
  <si>
    <r>
      <t>Annual Maple Sugaring Earnings Worksheet</t>
    </r>
    <r>
      <rPr>
        <b/>
        <sz val="12"/>
        <rFont val="Arial"/>
        <family val="0"/>
      </rPr>
      <t>©</t>
    </r>
  </si>
  <si>
    <t>ENTER ITEMS IN GOLD ONLY--ALL BLACK ITEMS ARE AUTOMATIC</t>
  </si>
  <si>
    <t>YEAR</t>
  </si>
  <si>
    <t xml:space="preserve">Item  </t>
  </si>
  <si>
    <t>Average number of taps per year</t>
  </si>
  <si>
    <t>TOTAL number of gallons PRODUCED FROM BOILING</t>
  </si>
  <si>
    <t>CASH RECEIPTS</t>
  </si>
  <si>
    <t># gallons or lbs.</t>
  </si>
  <si>
    <t>$/gallon</t>
  </si>
  <si>
    <t>Income/tap</t>
  </si>
  <si>
    <t>% of income</t>
  </si>
  <si>
    <t>Retail Syrup Sales (Gallons)</t>
  </si>
  <si>
    <t>Bulk syrup sales (Gallons)</t>
  </si>
  <si>
    <t>Wholesale syrup sales  (Gallons)</t>
  </si>
  <si>
    <t>Maple Candy Products  (Lbs.)</t>
  </si>
  <si>
    <t>Maple Cream Products (Lbs.)</t>
  </si>
  <si>
    <t>Maple Sugar Products  (Lbs.)</t>
  </si>
  <si>
    <t>Other Maple Products (Lbs.)</t>
  </si>
  <si>
    <t>Name of Item</t>
  </si>
  <si>
    <t>supply sales</t>
  </si>
  <si>
    <t>Resale items</t>
  </si>
  <si>
    <t>Gov't. Payments</t>
  </si>
  <si>
    <t>FSA - Whip, FLIP</t>
  </si>
  <si>
    <t>Other</t>
  </si>
  <si>
    <t>Total Farm Cash Receipts</t>
  </si>
  <si>
    <t>CASH EXPENSES</t>
  </si>
  <si>
    <t>description</t>
  </si>
  <si>
    <t>Cost/gallon</t>
  </si>
  <si>
    <t>cost/tap</t>
  </si>
  <si>
    <t>% cost</t>
  </si>
  <si>
    <t>Fuel - Wood</t>
  </si>
  <si>
    <t>Fuel - Oil / Propane</t>
  </si>
  <si>
    <t>Custom Hire</t>
  </si>
  <si>
    <t>educational expenses</t>
  </si>
  <si>
    <t>Fertilizers and lime</t>
  </si>
  <si>
    <t>Freight and trucking</t>
  </si>
  <si>
    <t>UPS</t>
  </si>
  <si>
    <t>Gasoline, fuel and oil</t>
  </si>
  <si>
    <t>120 desl, 60 gas</t>
  </si>
  <si>
    <t>Insurance (other than health)</t>
  </si>
  <si>
    <t>Interest</t>
  </si>
  <si>
    <t>Labor full time</t>
  </si>
  <si>
    <t>Labor - Part time</t>
  </si>
  <si>
    <t>Fred, Bill, Tom</t>
  </si>
  <si>
    <t>Marketing - Advertizing/Promotion</t>
  </si>
  <si>
    <t>Marketing - Containers</t>
  </si>
  <si>
    <t>Marketing-Internet, Catalogs, Events</t>
  </si>
  <si>
    <t>Purchased Syrup for resale/processing</t>
  </si>
  <si>
    <t>-</t>
  </si>
  <si>
    <t>Rent or Lease</t>
  </si>
  <si>
    <t>Repairs &amp; Maintenance</t>
  </si>
  <si>
    <t>JD4020, bridge</t>
  </si>
  <si>
    <t>subscriptions/dues</t>
  </si>
  <si>
    <t>VMSA, IMSI</t>
  </si>
  <si>
    <t>supplies purchased</t>
  </si>
  <si>
    <t>Taxes</t>
  </si>
  <si>
    <t>farm portion</t>
  </si>
  <si>
    <t>Utilities - electric</t>
  </si>
  <si>
    <t>Utilities - Propane &amp; other</t>
  </si>
  <si>
    <t>Other expenses</t>
  </si>
  <si>
    <t>Miscellaneous - other</t>
  </si>
  <si>
    <t>Total Cash Receipts</t>
  </si>
  <si>
    <t>Total Cash Expenses</t>
  </si>
  <si>
    <t>Net Cash Flow</t>
  </si>
  <si>
    <t>Value of product given away for services / Adv., etc.</t>
  </si>
  <si>
    <r>
      <t>*</t>
    </r>
    <r>
      <rPr>
        <sz val="11"/>
        <color indexed="10"/>
        <rFont val="Arial"/>
        <family val="2"/>
      </rPr>
      <t>Accrual Adjustments (+ or -)</t>
    </r>
  </si>
  <si>
    <t>Accts Payable BEGIN of YEAR (What you owe)</t>
  </si>
  <si>
    <t xml:space="preserve">Accts Payable END of YEAR (What you owe) </t>
  </si>
  <si>
    <t>Accts Receivable BEGIN YEAR ( Who owes you)</t>
  </si>
  <si>
    <t>Accts Receivable END of YEAR(Who owes you)</t>
  </si>
  <si>
    <t xml:space="preserve">Inventory on hand @ BEGINNING of the Year </t>
  </si>
  <si>
    <t>Inventory on hand @ END of the Year</t>
  </si>
  <si>
    <t>Adjusted Cash income</t>
  </si>
  <si>
    <t>Adjusted Cash costs</t>
  </si>
  <si>
    <t>Adjusted net cash flow</t>
  </si>
  <si>
    <t>Market Value of</t>
  </si>
  <si>
    <t>Years Life</t>
  </si>
  <si>
    <t xml:space="preserve">Intermediate Assets </t>
  </si>
  <si>
    <t>Intermed. Assets</t>
  </si>
  <si>
    <t xml:space="preserve">  Expected</t>
  </si>
  <si>
    <t>ATV, Snowmobile,off road tractors, trailers</t>
  </si>
  <si>
    <t>Pickup/truck % used on farm</t>
  </si>
  <si>
    <t>Evaporator, Steam Hood, Pre-heater, Forced Draft Unit</t>
  </si>
  <si>
    <t>R.O. Unit , Air Injection system</t>
  </si>
  <si>
    <t xml:space="preserve">Draw off Accessories, Filter Canning Unit, </t>
  </si>
  <si>
    <t>Storage Tanks, Feed Tanks</t>
  </si>
  <si>
    <t xml:space="preserve">Tapping units, Chain saws, Generator, </t>
  </si>
  <si>
    <t>Tubing System, Transfer Pumps, Vacuum pumps1</t>
  </si>
  <si>
    <t>Buckets</t>
  </si>
  <si>
    <t>Gathering tanks, Trailers, Storage tanks</t>
  </si>
  <si>
    <t>Filter Press, Canning Unit, Candy Making machines</t>
  </si>
  <si>
    <t xml:space="preserve">Misc. </t>
  </si>
  <si>
    <t>Subtotal: Intermediate Term Asset costs</t>
  </si>
  <si>
    <t xml:space="preserve">Long Term Assets </t>
  </si>
  <si>
    <t>SugarHouse - current value - as is</t>
  </si>
  <si>
    <t>Transfer house, collection house</t>
  </si>
  <si>
    <t>Other items</t>
  </si>
  <si>
    <t>Subtotal: Long Term Asset Costs</t>
  </si>
  <si>
    <t>COST (CASH AND NON-CASH COST/GALLON OF SYRUP PRODUCED EXCLUDING LAND AND OPERATOR &amp; UNPAID LABOR)</t>
  </si>
  <si>
    <t>Value of Operator's &amp; unpaid Labor (including family)</t>
  </si>
  <si>
    <r>
      <t># hours X $/hour (</t>
    </r>
    <r>
      <rPr>
        <b/>
        <i/>
        <u val="single"/>
        <sz val="12"/>
        <rFont val="Arial"/>
        <family val="2"/>
      </rPr>
      <t>Either</t>
    </r>
    <r>
      <rPr>
        <b/>
        <sz val="12"/>
        <rFont val="Arial"/>
        <family val="2"/>
      </rPr>
      <t xml:space="preserve"> Option A: What would you have to pay someone to replace you, </t>
    </r>
  </si>
  <si>
    <t>Option B: What could you earn in a job downtown, Option C:Family Living Costs From this Job)</t>
  </si>
  <si>
    <t># HOURS</t>
  </si>
  <si>
    <t>$/HOUR</t>
  </si>
  <si>
    <t>TOTAL COST w/ operator &amp; unpaid labor - w/out land appreciation</t>
  </si>
  <si>
    <t>Number of taps/acre - sugar woods 2 (fill in)</t>
  </si>
  <si>
    <t xml:space="preserve">Worker equivalents @ 55 hrs (fill in) </t>
  </si>
  <si>
    <t>Some FINANCIAL indicators….</t>
  </si>
  <si>
    <t>Number of taps/person</t>
  </si>
  <si>
    <t>Number of Gallons / person</t>
  </si>
  <si>
    <t>Labor as % of Sales</t>
  </si>
  <si>
    <t>Unpaid labor as % of Sales</t>
  </si>
  <si>
    <t xml:space="preserve">** Marketing as a % of sales </t>
  </si>
  <si>
    <t>Operating Expense Ratio</t>
  </si>
  <si>
    <t>Interest Expense Ratio</t>
  </si>
  <si>
    <t xml:space="preserve">Labor/family living costs </t>
  </si>
  <si>
    <t>Total Variable costs***</t>
  </si>
  <si>
    <t>Total Fixed Costs****</t>
  </si>
  <si>
    <t>Total Variable Costs/gallon</t>
  </si>
  <si>
    <t>Total Fixed Costs/gallon</t>
  </si>
  <si>
    <t>*Accrual Adjustments account for Changes in Accounts payable (for example: Open Accounts) and Accounts Receivable</t>
  </si>
  <si>
    <t xml:space="preserve">      (for example:syrup sold but no money received), Also Inventory increases and decreases (supplies) and other changes.</t>
  </si>
  <si>
    <t>**pick a ratio of your choice…perhaps labor, utilities, and other costs</t>
  </si>
  <si>
    <t>***Variable costs:Wood, custom hire, educational, fert./lime, gas/oil, labor, Mkting, Repairs, Subscrip., supplies, utilities, other, accrual adj.</t>
  </si>
  <si>
    <t>****Fixed costs:Propane, insurance, interest, containers, rent, taxes, family living, depreciation on Intermediate &amp; long term assets</t>
  </si>
  <si>
    <t>Maple Sugaring Projected Annual Earnings Worksheet©</t>
  </si>
  <si>
    <t>Ave. Syrup price</t>
  </si>
  <si>
    <t>Accrual adjusted Cash Income</t>
  </si>
  <si>
    <t>Accrual adjusted Cash costs</t>
  </si>
  <si>
    <t>Accrual Adjusted Cash flow</t>
  </si>
  <si>
    <t>Pickup/truck</t>
  </si>
  <si>
    <t>SugarHouse</t>
  </si>
  <si>
    <t>MAPLE BALANCE SHEET</t>
  </si>
  <si>
    <t xml:space="preserve">Name: </t>
  </si>
  <si>
    <t>Date:</t>
  </si>
  <si>
    <t>Address:</t>
  </si>
  <si>
    <t>Total Acres:</t>
  </si>
  <si>
    <t>Owned:</t>
  </si>
  <si>
    <t>Rented:</t>
  </si>
  <si>
    <t>CURRENT FARM ASSETS</t>
  </si>
  <si>
    <t>$VALUE</t>
  </si>
  <si>
    <t>CURRENT FARM LIABILITIES</t>
  </si>
  <si>
    <t>Current Balance</t>
  </si>
  <si>
    <t>Cash Savings:</t>
  </si>
  <si>
    <t>Checking:</t>
  </si>
  <si>
    <t>Accounts and Notes Payable</t>
  </si>
  <si>
    <t>Past Due</t>
  </si>
  <si>
    <t>Accounts Receivable</t>
  </si>
  <si>
    <t>Leader</t>
  </si>
  <si>
    <t>CDL</t>
  </si>
  <si>
    <t>Units</t>
  </si>
  <si>
    <t>Value Per Unit</t>
  </si>
  <si>
    <t>D &amp; G</t>
  </si>
  <si>
    <t>Syrup &amp; Products on hand</t>
  </si>
  <si>
    <t>Containers on hand</t>
  </si>
  <si>
    <t>Fuel Oil / Propane</t>
  </si>
  <si>
    <t>Firewood</t>
  </si>
  <si>
    <t>CCC Loan:</t>
  </si>
  <si>
    <t>Current Portion of Principal Due on:</t>
  </si>
  <si>
    <t xml:space="preserve">   Intermediate Liabilities</t>
  </si>
  <si>
    <t xml:space="preserve">   Long Term Liabilities</t>
  </si>
  <si>
    <t>Accrued Interest on:</t>
  </si>
  <si>
    <t xml:space="preserve">   Accounts and Notes Payable</t>
  </si>
  <si>
    <t>Accrued Taxes</t>
  </si>
  <si>
    <t>Supplies and Prepaid Expenses</t>
  </si>
  <si>
    <t>Income Tax and Social Security</t>
  </si>
  <si>
    <t>Leases</t>
  </si>
  <si>
    <t>Other (Judgments, liens)</t>
  </si>
  <si>
    <t>Accrued Rent/Lease Payments</t>
  </si>
  <si>
    <t>TOTAL CURRENT FARM ASSETS</t>
  </si>
  <si>
    <t>TOTAL CURRENT FARM LIABILITIES</t>
  </si>
  <si>
    <t>INTERMEDIATE FARM ASSETS</t>
  </si>
  <si>
    <t>INTERMEDIATE FARM LIABILITIES</t>
  </si>
  <si>
    <t>Accounts &amp; Notes Receivable Beyond 12 Months:</t>
  </si>
  <si>
    <t>Creditor</t>
  </si>
  <si>
    <t>Due Date</t>
  </si>
  <si>
    <t>Interest Rate</t>
  </si>
  <si>
    <t>Monthly Payment</t>
  </si>
  <si>
    <t>VEDA</t>
  </si>
  <si>
    <t>Pickup truck</t>
  </si>
  <si>
    <t>FSA</t>
  </si>
  <si>
    <t>Farm Credit</t>
  </si>
  <si>
    <t>Commercial Bank</t>
  </si>
  <si>
    <t xml:space="preserve">Tapping units, </t>
  </si>
  <si>
    <t>Tubing System, Transfer Pumps, Vacuum pumps</t>
  </si>
  <si>
    <t>Cash Value of Life Insurance:</t>
  </si>
  <si>
    <t>Loan Secured by Life insurance</t>
  </si>
  <si>
    <t>Coop Stock</t>
  </si>
  <si>
    <t>Loan Secured by Coop Stock</t>
  </si>
  <si>
    <t>TOTAL INTERMEDIATE ASSETS</t>
  </si>
  <si>
    <t>TOTAL INTERMEDIATE LIABILITIES</t>
  </si>
  <si>
    <t>LONG TERM FARM ASSETS</t>
  </si>
  <si>
    <t>LONG TERM FARM LIABILITIES</t>
  </si>
  <si>
    <t>Description</t>
  </si>
  <si>
    <t>Total Acres</t>
  </si>
  <si>
    <t>Date Purchased</t>
  </si>
  <si>
    <t>Cost</t>
  </si>
  <si>
    <t>Sugarbush A</t>
  </si>
  <si>
    <t>Yankee</t>
  </si>
  <si>
    <t>Chittenden</t>
  </si>
  <si>
    <t>Peoples etc.</t>
  </si>
  <si>
    <t>Equity in Partnerships/Corp/Joint Operations/Coops</t>
  </si>
  <si>
    <t>Other:</t>
  </si>
  <si>
    <t>TOTAL LONG TERM FARM ASSETS</t>
  </si>
  <si>
    <t>TOTAL LONG TERM LIABILITIES</t>
  </si>
  <si>
    <t>TOTAL FARM ASSETS</t>
  </si>
  <si>
    <t>TOTAL FARM LIABILITIES</t>
  </si>
  <si>
    <t>NET WORTH</t>
  </si>
  <si>
    <t>Owner's Signature(s):________________________________________________   Date: ____________________________</t>
  </si>
  <si>
    <t>BALANCE SHEET (continued</t>
  </si>
  <si>
    <t>NONFARM ASSETS</t>
  </si>
  <si>
    <t>NONFARM LIABILITIES</t>
  </si>
  <si>
    <t>$AMOUNT</t>
  </si>
  <si>
    <t>Household Goods</t>
  </si>
  <si>
    <t>Nonfarm Accounts and Notes Payable</t>
  </si>
  <si>
    <t>Car, Recreation Vehicles, etc.</t>
  </si>
  <si>
    <t>Paym't Due Date</t>
  </si>
  <si>
    <t>Monthly or Annual Installment</t>
  </si>
  <si>
    <t>Cash Value of Life Insurance</t>
  </si>
  <si>
    <t>Stocks, Bonds</t>
  </si>
  <si>
    <t>IRA</t>
  </si>
  <si>
    <t>Other Retirement Accounts</t>
  </si>
  <si>
    <t>Nonfarm Business</t>
  </si>
  <si>
    <t>Other Nonfarm assets:</t>
  </si>
  <si>
    <t xml:space="preserve">Nonfarm Real Estate      </t>
  </si>
  <si>
    <t>Annual Tax:</t>
  </si>
  <si>
    <t>TOTAL NONFARM LIABILITIES</t>
  </si>
  <si>
    <t>TOTAL NONFARM ASSETS</t>
  </si>
  <si>
    <t>TOTAL LIABILITIES</t>
  </si>
  <si>
    <t>TOTAL ASSETS</t>
  </si>
  <si>
    <t>TOTAL LIABILITIES &amp; NET WORTH</t>
  </si>
  <si>
    <t>The above information is furnished for the purpose of securing and maintaining credit and is certified to be completed and correct.  The undersigned authorize FSA t make all inquiries deemed necessary to verify the accuracy of the information contained above to determine my credit-worthiness and to answer any questions about their credit experience with me.  I agree to notify FSA promptly to any material changes to the above.  I recognize that making any false statements on this statement or any other loan document may constitute a violation of criminal law.</t>
  </si>
  <si>
    <t>Signature of Applicant/Entity Member</t>
  </si>
  <si>
    <t>Date</t>
  </si>
  <si>
    <t>Current Ratio:</t>
  </si>
  <si>
    <t xml:space="preserve">Put together by Dr. Robert Parsons, </t>
  </si>
  <si>
    <t>Debt/Asset Ratio:</t>
  </si>
  <si>
    <t>UVM Associate Professor, 2004  ©</t>
  </si>
  <si>
    <t>Equity/Asset Ratio:</t>
  </si>
  <si>
    <t>modified by Glenn Rogers</t>
  </si>
  <si>
    <r>
      <t>PARTIAL BUDGET FOR CHANGING YOUR MAPLE SUGARING OPERATION</t>
    </r>
    <r>
      <rPr>
        <b/>
        <sz val="12"/>
        <rFont val="Arial"/>
        <family val="0"/>
      </rPr>
      <t>©</t>
    </r>
  </si>
  <si>
    <t>ONLY INSERT TITLES OR NUMBERS IN GOLD AREA</t>
  </si>
  <si>
    <t>Item to purchase/Practice change</t>
  </si>
  <si>
    <t>Tap that 10 acres or Maple Veneer?</t>
  </si>
  <si>
    <t>PLUS SIDE</t>
  </si>
  <si>
    <t>MINUS SIDE</t>
  </si>
  <si>
    <t xml:space="preserve">price/gallon </t>
  </si>
  <si>
    <t>Added Returns</t>
  </si>
  <si>
    <t>Reduced Returns</t>
  </si>
  <si>
    <t xml:space="preserve">or general </t>
  </si>
  <si>
    <t>+ Benefit 1</t>
  </si>
  <si>
    <t>sap produced and sold</t>
  </si>
  <si>
    <t>- Return 1</t>
  </si>
  <si>
    <t>+ Benefit 2</t>
  </si>
  <si>
    <t xml:space="preserve">syrup </t>
  </si>
  <si>
    <t>gallons</t>
  </si>
  <si>
    <t>- Return 2</t>
  </si>
  <si>
    <t xml:space="preserve"># board feet now @ # 2 vs. # 1 </t>
  </si>
  <si>
    <t>+ Benefit 3</t>
  </si>
  <si>
    <t>Item # 3</t>
  </si>
  <si>
    <t>- Return 3</t>
  </si>
  <si>
    <t>+ Benefit 4</t>
  </si>
  <si>
    <t>Item # 4</t>
  </si>
  <si>
    <t>- Return 4</t>
  </si>
  <si>
    <t>+ Benefit 5</t>
  </si>
  <si>
    <t>Item # 5</t>
  </si>
  <si>
    <t>- Return 5</t>
  </si>
  <si>
    <t>+ Benefit 6</t>
  </si>
  <si>
    <t>Item # 6</t>
  </si>
  <si>
    <t>- Return 6</t>
  </si>
  <si>
    <t>+ Benefit 7</t>
  </si>
  <si>
    <t>Item # 7</t>
  </si>
  <si>
    <t>- Return 7</t>
  </si>
  <si>
    <t>Reduced Costs</t>
  </si>
  <si>
    <t>Added Costs</t>
  </si>
  <si>
    <t>- Cost 1</t>
  </si>
  <si>
    <t>Item # 1</t>
  </si>
  <si>
    <t>+ Cost 1</t>
  </si>
  <si>
    <t>(this may be $ to produce syrup)</t>
  </si>
  <si>
    <t>- Cost 2</t>
  </si>
  <si>
    <t>Item # 2</t>
  </si>
  <si>
    <t>+ Cost 2</t>
  </si>
  <si>
    <t>- Cost 3</t>
  </si>
  <si>
    <t>+ Cost 3</t>
  </si>
  <si>
    <t>- Cost 4</t>
  </si>
  <si>
    <t>+ Cost 4</t>
  </si>
  <si>
    <t>- Cost 5</t>
  </si>
  <si>
    <t>+ Cost 5</t>
  </si>
  <si>
    <t>- Cost 6</t>
  </si>
  <si>
    <t>+ Cost 6</t>
  </si>
  <si>
    <t>- Cost 7</t>
  </si>
  <si>
    <t>+ Cost 7</t>
  </si>
  <si>
    <t>Total POSITIVE $$$</t>
  </si>
  <si>
    <t>Total NEGATIVE $$$</t>
  </si>
  <si>
    <r>
      <t xml:space="preserve">Net increase </t>
    </r>
    <r>
      <rPr>
        <b/>
        <u val="single"/>
        <sz val="12"/>
        <color indexed="10"/>
        <rFont val="Arial"/>
        <family val="2"/>
      </rPr>
      <t>(or decrease)</t>
    </r>
    <r>
      <rPr>
        <b/>
        <u val="single"/>
        <sz val="12"/>
        <rFont val="Arial"/>
        <family val="2"/>
      </rPr>
      <t>/gallon syrup</t>
    </r>
  </si>
  <si>
    <t># Gallons Syrup</t>
  </si>
  <si>
    <t>Gain/Loss</t>
  </si>
  <si>
    <r>
      <t>PARTIAL BUDGET FOR CHANGING YOUR MAPLE SUGARING OPERATION</t>
    </r>
    <r>
      <rPr>
        <b/>
        <sz val="10"/>
        <rFont val="Arial"/>
        <family val="0"/>
      </rPr>
      <t>©</t>
    </r>
  </si>
  <si>
    <t>ITEM TO PURCHASE:</t>
  </si>
  <si>
    <t xml:space="preserve">R. O. UNIT </t>
  </si>
  <si>
    <t>price/gallon</t>
  </si>
  <si>
    <t>or general</t>
  </si>
  <si>
    <t>dividend income</t>
  </si>
  <si>
    <t>Electricity</t>
  </si>
  <si>
    <t># hours</t>
  </si>
  <si>
    <t>$/hour</t>
  </si>
  <si>
    <t>Reduced Oil used</t>
  </si>
  <si>
    <t>Repairs</t>
  </si>
  <si>
    <t># gallons</t>
  </si>
  <si>
    <t>Labor</t>
  </si>
  <si>
    <t>Equipment</t>
  </si>
  <si>
    <t>item # 5</t>
  </si>
  <si>
    <t>Interest on loan</t>
  </si>
  <si>
    <t>item # 7</t>
  </si>
  <si>
    <t>Sleeves / supplies</t>
  </si>
  <si>
    <t>UVM Professor, 2008  ©</t>
  </si>
  <si>
    <t>Glenn Rogers, UVM Extension Professor</t>
  </si>
  <si>
    <t>Published: 2007</t>
  </si>
  <si>
    <t>your name here</t>
  </si>
  <si>
    <t>Miscellaneous</t>
  </si>
  <si>
    <t># bd. ft. lumber lost X years</t>
  </si>
  <si>
    <t>Published: 2007, revised 2010</t>
  </si>
  <si>
    <t>Reduced amount paid for labor</t>
  </si>
  <si>
    <t>Reduced volunteer labor</t>
  </si>
  <si>
    <t>More syrup &amp; higher quality</t>
  </si>
  <si>
    <t>Interest income (took $$ out of bank)</t>
  </si>
  <si>
    <t>Principal Payment over 5 years</t>
  </si>
  <si>
    <t>Published: 2007, Revised 2010</t>
  </si>
  <si>
    <t>Reduced wear on rig/year</t>
  </si>
  <si>
    <t xml:space="preserve">(If you change items NOT in gold - IT MAY </t>
  </si>
  <si>
    <t>Glenn Rogers UVM Extension Professor</t>
  </si>
  <si>
    <r>
      <t>AFFECT THE FORMULAS</t>
    </r>
    <r>
      <rPr>
        <b/>
        <sz val="12"/>
        <color indexed="10"/>
        <rFont val="Arial"/>
        <family val="2"/>
      </rPr>
      <t>)</t>
    </r>
  </si>
  <si>
    <t>AFFECT THE FORMULAS)</t>
  </si>
  <si>
    <t>AFFECT THE FORMULAS )</t>
  </si>
  <si>
    <t>Published: 2007 revised 2010</t>
  </si>
  <si>
    <t>OR</t>
  </si>
  <si>
    <t># hours X $/hour</t>
  </si>
  <si>
    <r>
      <t xml:space="preserve">Option A: What would you have to pay someone to replace you, </t>
    </r>
    <r>
      <rPr>
        <b/>
        <u val="single"/>
        <sz val="16"/>
        <rFont val="Arial"/>
        <family val="2"/>
      </rPr>
      <t xml:space="preserve"> OR </t>
    </r>
  </si>
  <si>
    <t xml:space="preserve">Option B: What could you earn in a job downtown, </t>
  </si>
  <si>
    <t>Option C:Family Living Costs From this Job</t>
  </si>
  <si>
    <t>enter equivalent of c99 OR A, or B or C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</si>
</sst>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&quot;$&quot;* #,##0_);_(&quot;$&quot;* \(#,##0\);_(&quot;$&quot;* &quot;-&quot;??_);_(@_)"/>
    <numFmt numFmtId="166" formatCode="0.0%"/>
    <numFmt numFmtId="167" formatCode="_(* #,##0_);_(* \(#,##0\);_(* &quot;-&quot;??_);_(@_)"/>
    <numFmt numFmtId="168" formatCode="0.0"/>
    <numFmt numFmtId="169" formatCode="mmmm\ d\,\ yyyy"/>
    <numFmt numFmtId="170" formatCode="&quot;$&quot;#,##0"/>
    <numFmt numFmtId="171" formatCode="&quot;$&quot;#,##0.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6">
    <font>
      <sz val="10"/>
      <name val="Arial"/>
      <family val="0"/>
    </font>
    <font>
      <b/>
      <sz val="18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u val="single"/>
      <sz val="14"/>
      <name val="Arial"/>
      <family val="2"/>
    </font>
    <font>
      <b/>
      <i/>
      <u val="single"/>
      <sz val="12"/>
      <color indexed="14"/>
      <name val="Arial"/>
      <family val="2"/>
    </font>
    <font>
      <sz val="12"/>
      <name val="Arial"/>
      <family val="2"/>
    </font>
    <font>
      <sz val="10"/>
      <color indexed="14"/>
      <name val="Arial"/>
      <family val="0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12"/>
      <color indexed="10"/>
      <name val="Arial"/>
      <family val="2"/>
    </font>
    <font>
      <b/>
      <i/>
      <u val="single"/>
      <sz val="10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1"/>
      <color indexed="10"/>
      <name val="Arial"/>
      <family val="2"/>
    </font>
    <font>
      <sz val="11"/>
      <color indexed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i/>
      <sz val="11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i/>
      <sz val="11"/>
      <name val="Arial"/>
      <family val="2"/>
    </font>
    <font>
      <sz val="11"/>
      <color indexed="8"/>
      <name val="Arial"/>
      <family val="2"/>
    </font>
    <font>
      <b/>
      <i/>
      <u val="single"/>
      <sz val="16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14"/>
      <name val="Arial"/>
      <family val="2"/>
    </font>
    <font>
      <b/>
      <sz val="11"/>
      <color indexed="10"/>
      <name val="Arial"/>
      <family val="2"/>
    </font>
    <font>
      <b/>
      <sz val="11"/>
      <color indexed="2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0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b/>
      <sz val="8"/>
      <color indexed="12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30"/>
      <name val="Arial"/>
      <family val="2"/>
    </font>
    <font>
      <b/>
      <u val="single"/>
      <sz val="16"/>
      <name val="Arial"/>
      <family val="2"/>
    </font>
    <font>
      <sz val="8"/>
      <color indexed="8"/>
      <name val="Strada-Light"/>
      <family val="0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1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33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Alignment="1">
      <alignment/>
    </xf>
    <xf numFmtId="165" fontId="16" fillId="33" borderId="0" xfId="44" applyNumberFormat="1" applyFont="1" applyFill="1" applyAlignment="1">
      <alignment/>
    </xf>
    <xf numFmtId="165" fontId="17" fillId="0" borderId="0" xfId="44" applyNumberFormat="1" applyFont="1" applyFill="1" applyAlignment="1">
      <alignment/>
    </xf>
    <xf numFmtId="44" fontId="15" fillId="0" borderId="0" xfId="44" applyFont="1" applyFill="1" applyAlignment="1">
      <alignment/>
    </xf>
    <xf numFmtId="44" fontId="15" fillId="0" borderId="0" xfId="44" applyNumberFormat="1" applyFont="1" applyFill="1" applyAlignment="1">
      <alignment/>
    </xf>
    <xf numFmtId="166" fontId="0" fillId="0" borderId="0" xfId="58" applyNumberFormat="1" applyFont="1" applyAlignment="1">
      <alignment/>
    </xf>
    <xf numFmtId="165" fontId="15" fillId="0" borderId="0" xfId="44" applyNumberFormat="1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5" fontId="15" fillId="0" borderId="0" xfId="44" applyNumberFormat="1" applyFont="1" applyAlignment="1">
      <alignment/>
    </xf>
    <xf numFmtId="44" fontId="15" fillId="0" borderId="0" xfId="44" applyNumberFormat="1" applyFont="1" applyAlignment="1">
      <alignment/>
    </xf>
    <xf numFmtId="166" fontId="0" fillId="0" borderId="0" xfId="0" applyNumberFormat="1" applyAlignment="1">
      <alignment/>
    </xf>
    <xf numFmtId="6" fontId="15" fillId="0" borderId="0" xfId="0" applyNumberFormat="1" applyFont="1" applyAlignment="1">
      <alignment/>
    </xf>
    <xf numFmtId="6" fontId="15" fillId="0" borderId="0" xfId="0" applyNumberFormat="1" applyFont="1" applyFill="1" applyAlignment="1">
      <alignment/>
    </xf>
    <xf numFmtId="165" fontId="15" fillId="0" borderId="0" xfId="0" applyNumberFormat="1" applyFont="1" applyAlignment="1">
      <alignment/>
    </xf>
    <xf numFmtId="9" fontId="16" fillId="33" borderId="0" xfId="0" applyNumberFormat="1" applyFont="1" applyFill="1" applyAlignment="1">
      <alignment/>
    </xf>
    <xf numFmtId="0" fontId="22" fillId="33" borderId="0" xfId="52" applyFont="1" applyFill="1" applyAlignment="1" applyProtection="1">
      <alignment/>
      <protection/>
    </xf>
    <xf numFmtId="0" fontId="24" fillId="0" borderId="0" xfId="0" applyFont="1" applyAlignment="1">
      <alignment/>
    </xf>
    <xf numFmtId="6" fontId="0" fillId="0" borderId="0" xfId="0" applyNumberFormat="1" applyAlignment="1">
      <alignment/>
    </xf>
    <xf numFmtId="0" fontId="25" fillId="0" borderId="0" xfId="0" applyFont="1" applyAlignment="1">
      <alignment/>
    </xf>
    <xf numFmtId="165" fontId="16" fillId="0" borderId="0" xfId="44" applyNumberFormat="1" applyFont="1" applyFill="1" applyAlignment="1">
      <alignment/>
    </xf>
    <xf numFmtId="165" fontId="19" fillId="0" borderId="0" xfId="44" applyNumberFormat="1" applyFont="1" applyFill="1" applyAlignment="1">
      <alignment/>
    </xf>
    <xf numFmtId="165" fontId="0" fillId="0" borderId="0" xfId="0" applyNumberFormat="1" applyAlignment="1">
      <alignment/>
    </xf>
    <xf numFmtId="44" fontId="0" fillId="0" borderId="0" xfId="44" applyFont="1" applyAlignment="1">
      <alignment/>
    </xf>
    <xf numFmtId="165" fontId="18" fillId="0" borderId="0" xfId="44" applyNumberFormat="1" applyFont="1" applyAlignment="1">
      <alignment/>
    </xf>
    <xf numFmtId="44" fontId="15" fillId="0" borderId="0" xfId="44" applyFont="1" applyAlignment="1">
      <alignment/>
    </xf>
    <xf numFmtId="0" fontId="26" fillId="0" borderId="0" xfId="0" applyFont="1" applyAlignment="1">
      <alignment/>
    </xf>
    <xf numFmtId="165" fontId="0" fillId="0" borderId="0" xfId="44" applyNumberFormat="1" applyFont="1" applyAlignment="1">
      <alignment/>
    </xf>
    <xf numFmtId="44" fontId="9" fillId="0" borderId="0" xfId="44" applyFont="1" applyAlignment="1">
      <alignment/>
    </xf>
    <xf numFmtId="2" fontId="15" fillId="0" borderId="0" xfId="0" applyNumberFormat="1" applyFont="1" applyAlignment="1">
      <alignment/>
    </xf>
    <xf numFmtId="44" fontId="18" fillId="0" borderId="0" xfId="44" applyFont="1" applyAlignment="1">
      <alignment/>
    </xf>
    <xf numFmtId="165" fontId="5" fillId="0" borderId="0" xfId="44" applyNumberFormat="1" applyFont="1" applyAlignment="1">
      <alignment/>
    </xf>
    <xf numFmtId="0" fontId="27" fillId="33" borderId="10" xfId="0" applyFont="1" applyFill="1" applyBorder="1" applyAlignment="1">
      <alignment/>
    </xf>
    <xf numFmtId="0" fontId="27" fillId="33" borderId="11" xfId="0" applyFont="1" applyFill="1" applyBorder="1" applyAlignment="1">
      <alignment horizontal="right"/>
    </xf>
    <xf numFmtId="0" fontId="28" fillId="33" borderId="0" xfId="0" applyFont="1" applyFill="1" applyAlignment="1">
      <alignment/>
    </xf>
    <xf numFmtId="165" fontId="29" fillId="0" borderId="10" xfId="44" applyNumberFormat="1" applyFont="1" applyFill="1" applyBorder="1" applyAlignment="1">
      <alignment horizontal="center"/>
    </xf>
    <xf numFmtId="0" fontId="28" fillId="33" borderId="12" xfId="0" applyFont="1" applyFill="1" applyBorder="1" applyAlignment="1">
      <alignment/>
    </xf>
    <xf numFmtId="0" fontId="27" fillId="33" borderId="10" xfId="0" applyFont="1" applyFill="1" applyBorder="1" applyAlignment="1" applyProtection="1">
      <alignment horizontal="left"/>
      <protection locked="0"/>
    </xf>
    <xf numFmtId="0" fontId="27" fillId="33" borderId="13" xfId="0" applyFont="1" applyFill="1" applyBorder="1" applyAlignment="1" applyProtection="1">
      <alignment/>
      <protection/>
    </xf>
    <xf numFmtId="0" fontId="27" fillId="33" borderId="11" xfId="0" applyFont="1" applyFill="1" applyBorder="1" applyAlignment="1" applyProtection="1">
      <alignment/>
      <protection locked="0"/>
    </xf>
    <xf numFmtId="0" fontId="27" fillId="33" borderId="10" xfId="0" applyFont="1" applyFill="1" applyBorder="1" applyAlignment="1" applyProtection="1">
      <alignment/>
      <protection locked="0"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33" borderId="11" xfId="0" applyFont="1" applyFill="1" applyBorder="1" applyAlignment="1">
      <alignment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10" xfId="0" applyFont="1" applyFill="1" applyBorder="1" applyAlignment="1" applyProtection="1">
      <alignment horizontal="right"/>
      <protection locked="0"/>
    </xf>
    <xf numFmtId="0" fontId="27" fillId="33" borderId="15" xfId="0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left"/>
      <protection locked="0"/>
    </xf>
    <xf numFmtId="165" fontId="29" fillId="0" borderId="0" xfId="0" applyNumberFormat="1" applyFont="1" applyFill="1" applyBorder="1" applyAlignment="1" applyProtection="1">
      <alignment/>
      <protection locked="0"/>
    </xf>
    <xf numFmtId="43" fontId="15" fillId="0" borderId="0" xfId="0" applyNumberFormat="1" applyFont="1" applyAlignment="1">
      <alignment/>
    </xf>
    <xf numFmtId="165" fontId="31" fillId="0" borderId="0" xfId="44" applyNumberFormat="1" applyFont="1" applyAlignment="1">
      <alignment/>
    </xf>
    <xf numFmtId="0" fontId="20" fillId="0" borderId="0" xfId="0" applyFont="1" applyAlignment="1">
      <alignment/>
    </xf>
    <xf numFmtId="0" fontId="27" fillId="33" borderId="11" xfId="0" applyFont="1" applyFill="1" applyBorder="1" applyAlignment="1" applyProtection="1">
      <alignment horizontal="left"/>
      <protection locked="0"/>
    </xf>
    <xf numFmtId="44" fontId="27" fillId="33" borderId="11" xfId="44" applyFont="1" applyFill="1" applyBorder="1" applyAlignment="1" applyProtection="1">
      <alignment/>
      <protection locked="0"/>
    </xf>
    <xf numFmtId="167" fontId="16" fillId="33" borderId="0" xfId="42" applyNumberFormat="1" applyFont="1" applyFill="1" applyAlignment="1">
      <alignment/>
    </xf>
    <xf numFmtId="165" fontId="19" fillId="0" borderId="0" xfId="44" applyNumberFormat="1" applyFont="1" applyAlignment="1">
      <alignment/>
    </xf>
    <xf numFmtId="0" fontId="27" fillId="33" borderId="11" xfId="0" applyFont="1" applyFill="1" applyBorder="1" applyAlignment="1" applyProtection="1">
      <alignment/>
      <protection locked="0"/>
    </xf>
    <xf numFmtId="2" fontId="15" fillId="0" borderId="0" xfId="44" applyNumberFormat="1" applyFont="1" applyAlignment="1">
      <alignment/>
    </xf>
    <xf numFmtId="0" fontId="30" fillId="0" borderId="11" xfId="0" applyFont="1" applyFill="1" applyBorder="1" applyAlignment="1" applyProtection="1">
      <alignment horizontal="left"/>
      <protection locked="0"/>
    </xf>
    <xf numFmtId="0" fontId="30" fillId="0" borderId="11" xfId="0" applyFont="1" applyFill="1" applyBorder="1" applyAlignment="1" applyProtection="1">
      <alignment/>
      <protection locked="0"/>
    </xf>
    <xf numFmtId="43" fontId="0" fillId="0" borderId="0" xfId="0" applyNumberFormat="1" applyFont="1" applyAlignment="1">
      <alignment/>
    </xf>
    <xf numFmtId="44" fontId="19" fillId="0" borderId="0" xfId="44" applyNumberFormat="1" applyFont="1" applyAlignment="1">
      <alignment/>
    </xf>
    <xf numFmtId="165" fontId="19" fillId="0" borderId="0" xfId="0" applyNumberFormat="1" applyFont="1" applyAlignment="1">
      <alignment/>
    </xf>
    <xf numFmtId="44" fontId="19" fillId="0" borderId="0" xfId="44" applyFont="1" applyAlignment="1">
      <alignment/>
    </xf>
    <xf numFmtId="0" fontId="32" fillId="0" borderId="0" xfId="0" applyFont="1" applyFill="1" applyAlignment="1">
      <alignment/>
    </xf>
    <xf numFmtId="165" fontId="32" fillId="0" borderId="0" xfId="44" applyNumberFormat="1" applyFont="1" applyFill="1" applyAlignment="1">
      <alignment/>
    </xf>
    <xf numFmtId="165" fontId="33" fillId="0" borderId="0" xfId="0" applyNumberFormat="1" applyFont="1" applyFill="1" applyAlignment="1">
      <alignment/>
    </xf>
    <xf numFmtId="44" fontId="33" fillId="0" borderId="0" xfId="44" applyFont="1" applyFill="1" applyAlignment="1">
      <alignment/>
    </xf>
    <xf numFmtId="0" fontId="10" fillId="0" borderId="0" xfId="0" applyFont="1" applyAlignment="1">
      <alignment/>
    </xf>
    <xf numFmtId="43" fontId="19" fillId="0" borderId="0" xfId="42" applyFont="1" applyAlignment="1">
      <alignment/>
    </xf>
    <xf numFmtId="168" fontId="15" fillId="0" borderId="0" xfId="0" applyNumberFormat="1" applyFont="1" applyAlignment="1">
      <alignment/>
    </xf>
    <xf numFmtId="9" fontId="19" fillId="0" borderId="0" xfId="58" applyFont="1" applyAlignment="1">
      <alignment/>
    </xf>
    <xf numFmtId="9" fontId="15" fillId="0" borderId="0" xfId="58" applyFont="1" applyAlignment="1">
      <alignment/>
    </xf>
    <xf numFmtId="9" fontId="0" fillId="0" borderId="0" xfId="58" applyFont="1" applyAlignment="1">
      <alignment/>
    </xf>
    <xf numFmtId="1" fontId="19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6" fontId="19" fillId="0" borderId="0" xfId="0" applyNumberFormat="1" applyFont="1" applyAlignment="1">
      <alignment/>
    </xf>
    <xf numFmtId="8" fontId="19" fillId="0" borderId="0" xfId="0" applyNumberFormat="1" applyFont="1" applyAlignment="1">
      <alignment/>
    </xf>
    <xf numFmtId="0" fontId="35" fillId="0" borderId="0" xfId="0" applyFont="1" applyAlignment="1">
      <alignment/>
    </xf>
    <xf numFmtId="8" fontId="25" fillId="0" borderId="0" xfId="0" applyNumberFormat="1" applyFont="1" applyAlignment="1">
      <alignment/>
    </xf>
    <xf numFmtId="8" fontId="25" fillId="0" borderId="0" xfId="0" applyNumberFormat="1" applyFont="1" applyFill="1" applyAlignment="1">
      <alignment/>
    </xf>
    <xf numFmtId="0" fontId="27" fillId="33" borderId="11" xfId="0" applyFont="1" applyFill="1" applyBorder="1" applyAlignment="1">
      <alignment horizontal="center"/>
    </xf>
    <xf numFmtId="44" fontId="16" fillId="33" borderId="0" xfId="44" applyFont="1" applyFill="1" applyAlignment="1">
      <alignment/>
    </xf>
    <xf numFmtId="44" fontId="28" fillId="33" borderId="0" xfId="44" applyFont="1" applyFill="1" applyAlignment="1">
      <alignment/>
    </xf>
    <xf numFmtId="6" fontId="28" fillId="33" borderId="0" xfId="0" applyNumberFormat="1" applyFont="1" applyFill="1" applyAlignment="1">
      <alignment/>
    </xf>
    <xf numFmtId="165" fontId="16" fillId="33" borderId="0" xfId="0" applyNumberFormat="1" applyFont="1" applyFill="1" applyAlignment="1">
      <alignment/>
    </xf>
    <xf numFmtId="43" fontId="15" fillId="0" borderId="0" xfId="0" applyNumberFormat="1" applyFont="1" applyFill="1" applyAlignment="1">
      <alignment/>
    </xf>
    <xf numFmtId="44" fontId="0" fillId="0" borderId="0" xfId="0" applyNumberFormat="1" applyAlignment="1">
      <alignment/>
    </xf>
    <xf numFmtId="165" fontId="27" fillId="33" borderId="11" xfId="44" applyNumberFormat="1" applyFont="1" applyFill="1" applyBorder="1" applyAlignment="1" applyProtection="1">
      <alignment/>
      <protection locked="0"/>
    </xf>
    <xf numFmtId="44" fontId="16" fillId="33" borderId="0" xfId="44" applyNumberFormat="1" applyFont="1" applyFill="1" applyAlignment="1">
      <alignment/>
    </xf>
    <xf numFmtId="2" fontId="16" fillId="33" borderId="0" xfId="44" applyNumberFormat="1" applyFont="1" applyFill="1" applyAlignment="1">
      <alignment/>
    </xf>
    <xf numFmtId="2" fontId="16" fillId="33" borderId="0" xfId="0" applyNumberFormat="1" applyFont="1" applyFill="1" applyAlignment="1">
      <alignment/>
    </xf>
    <xf numFmtId="165" fontId="28" fillId="33" borderId="0" xfId="44" applyNumberFormat="1" applyFont="1" applyFill="1" applyAlignment="1">
      <alignment/>
    </xf>
    <xf numFmtId="165" fontId="33" fillId="0" borderId="0" xfId="0" applyNumberFormat="1" applyFont="1" applyAlignment="1">
      <alignment/>
    </xf>
    <xf numFmtId="0" fontId="36" fillId="33" borderId="0" xfId="0" applyFont="1" applyFill="1" applyAlignment="1">
      <alignment/>
    </xf>
    <xf numFmtId="0" fontId="37" fillId="33" borderId="0" xfId="0" applyFont="1" applyFill="1" applyAlignment="1">
      <alignment/>
    </xf>
    <xf numFmtId="167" fontId="19" fillId="0" borderId="0" xfId="42" applyNumberFormat="1" applyFont="1" applyAlignment="1">
      <alignment/>
    </xf>
    <xf numFmtId="0" fontId="0" fillId="34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right"/>
    </xf>
    <xf numFmtId="169" fontId="37" fillId="33" borderId="0" xfId="0" applyNumberFormat="1" applyFont="1" applyFill="1" applyBorder="1" applyAlignment="1" applyProtection="1">
      <alignment/>
      <protection locked="0"/>
    </xf>
    <xf numFmtId="169" fontId="0" fillId="0" borderId="0" xfId="0" applyNumberFormat="1" applyFill="1" applyAlignment="1" applyProtection="1">
      <alignment/>
      <protection/>
    </xf>
    <xf numFmtId="0" fontId="37" fillId="33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4" fillId="0" borderId="0" xfId="0" applyFont="1" applyAlignment="1">
      <alignment horizontal="right"/>
    </xf>
    <xf numFmtId="0" fontId="38" fillId="33" borderId="0" xfId="0" applyFont="1" applyFill="1" applyAlignment="1" applyProtection="1">
      <alignment/>
      <protection locked="0"/>
    </xf>
    <xf numFmtId="0" fontId="39" fillId="33" borderId="0" xfId="0" applyFont="1" applyFill="1" applyAlignment="1" applyProtection="1">
      <alignment/>
      <protection locked="0"/>
    </xf>
    <xf numFmtId="0" fontId="34" fillId="0" borderId="0" xfId="0" applyFont="1" applyAlignment="1">
      <alignment/>
    </xf>
    <xf numFmtId="0" fontId="5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30" fillId="0" borderId="10" xfId="0" applyFont="1" applyBorder="1" applyAlignment="1">
      <alignment/>
    </xf>
    <xf numFmtId="170" fontId="40" fillId="33" borderId="15" xfId="0" applyNumberFormat="1" applyFont="1" applyFill="1" applyBorder="1" applyAlignment="1" applyProtection="1">
      <alignment/>
      <protection locked="0"/>
    </xf>
    <xf numFmtId="0" fontId="30" fillId="0" borderId="15" xfId="0" applyFont="1" applyBorder="1" applyAlignment="1">
      <alignment horizontal="right"/>
    </xf>
    <xf numFmtId="170" fontId="40" fillId="33" borderId="13" xfId="0" applyNumberFormat="1" applyFont="1" applyFill="1" applyBorder="1" applyAlignment="1" applyProtection="1">
      <alignment/>
      <protection locked="0"/>
    </xf>
    <xf numFmtId="170" fontId="30" fillId="0" borderId="11" xfId="0" applyNumberFormat="1" applyFont="1" applyBorder="1" applyAlignment="1">
      <alignment/>
    </xf>
    <xf numFmtId="0" fontId="30" fillId="0" borderId="11" xfId="0" applyFont="1" applyBorder="1" applyAlignment="1">
      <alignment/>
    </xf>
    <xf numFmtId="0" fontId="30" fillId="0" borderId="13" xfId="0" applyFont="1" applyBorder="1" applyAlignment="1">
      <alignment/>
    </xf>
    <xf numFmtId="0" fontId="34" fillId="0" borderId="11" xfId="0" applyFont="1" applyBorder="1" applyAlignment="1">
      <alignment/>
    </xf>
    <xf numFmtId="170" fontId="41" fillId="0" borderId="15" xfId="0" applyNumberFormat="1" applyFont="1" applyFill="1" applyBorder="1" applyAlignment="1" applyProtection="1">
      <alignment/>
      <protection locked="0"/>
    </xf>
    <xf numFmtId="0" fontId="27" fillId="33" borderId="15" xfId="0" applyFont="1" applyFill="1" applyBorder="1" applyAlignment="1" applyProtection="1">
      <alignment/>
      <protection/>
    </xf>
    <xf numFmtId="170" fontId="27" fillId="33" borderId="11" xfId="0" applyNumberFormat="1" applyFont="1" applyFill="1" applyBorder="1" applyAlignment="1" applyProtection="1">
      <alignment/>
      <protection locked="0"/>
    </xf>
    <xf numFmtId="0" fontId="40" fillId="33" borderId="11" xfId="0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40" fillId="33" borderId="15" xfId="0" applyFont="1" applyFill="1" applyBorder="1" applyAlignment="1">
      <alignment/>
    </xf>
    <xf numFmtId="0" fontId="40" fillId="33" borderId="13" xfId="0" applyFont="1" applyFill="1" applyBorder="1" applyAlignment="1">
      <alignment/>
    </xf>
    <xf numFmtId="170" fontId="40" fillId="33" borderId="11" xfId="0" applyNumberFormat="1" applyFont="1" applyFill="1" applyBorder="1" applyAlignment="1" applyProtection="1">
      <alignment/>
      <protection locked="0"/>
    </xf>
    <xf numFmtId="0" fontId="30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30" fillId="0" borderId="10" xfId="0" applyFont="1" applyBorder="1" applyAlignment="1">
      <alignment horizontal="center"/>
    </xf>
    <xf numFmtId="0" fontId="27" fillId="33" borderId="10" xfId="0" applyFont="1" applyFill="1" applyBorder="1" applyAlignment="1" applyProtection="1">
      <alignment/>
      <protection/>
    </xf>
    <xf numFmtId="0" fontId="27" fillId="33" borderId="13" xfId="0" applyFont="1" applyFill="1" applyBorder="1" applyAlignment="1" applyProtection="1">
      <alignment/>
      <protection locked="0"/>
    </xf>
    <xf numFmtId="0" fontId="28" fillId="33" borderId="1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/>
      <protection/>
    </xf>
    <xf numFmtId="0" fontId="28" fillId="33" borderId="16" xfId="0" applyFont="1" applyFill="1" applyBorder="1" applyAlignment="1" applyProtection="1">
      <alignment/>
      <protection/>
    </xf>
    <xf numFmtId="0" fontId="28" fillId="33" borderId="0" xfId="0" applyFont="1" applyFill="1" applyBorder="1" applyAlignment="1" applyProtection="1">
      <alignment/>
      <protection locked="0"/>
    </xf>
    <xf numFmtId="0" fontId="28" fillId="33" borderId="13" xfId="0" applyFont="1" applyFill="1" applyBorder="1" applyAlignment="1" applyProtection="1">
      <alignment/>
      <protection/>
    </xf>
    <xf numFmtId="0" fontId="28" fillId="33" borderId="11" xfId="0" applyFont="1" applyFill="1" applyBorder="1" applyAlignment="1" applyProtection="1">
      <alignment/>
      <protection locked="0"/>
    </xf>
    <xf numFmtId="170" fontId="28" fillId="33" borderId="11" xfId="0" applyNumberFormat="1" applyFont="1" applyFill="1" applyBorder="1" applyAlignment="1" applyProtection="1">
      <alignment/>
      <protection locked="0"/>
    </xf>
    <xf numFmtId="0" fontId="27" fillId="33" borderId="13" xfId="0" applyFont="1" applyFill="1" applyBorder="1" applyAlignment="1" applyProtection="1">
      <alignment horizontal="center"/>
      <protection/>
    </xf>
    <xf numFmtId="0" fontId="27" fillId="33" borderId="11" xfId="0" applyFont="1" applyFill="1" applyBorder="1" applyAlignment="1" applyProtection="1">
      <alignment horizontal="center"/>
      <protection locked="0"/>
    </xf>
    <xf numFmtId="170" fontId="27" fillId="33" borderId="11" xfId="0" applyNumberFormat="1" applyFont="1" applyFill="1" applyBorder="1" applyAlignment="1" applyProtection="1">
      <alignment horizontal="center"/>
      <protection locked="0"/>
    </xf>
    <xf numFmtId="0" fontId="30" fillId="0" borderId="15" xfId="0" applyFont="1" applyBorder="1" applyAlignment="1">
      <alignment/>
    </xf>
    <xf numFmtId="171" fontId="27" fillId="33" borderId="11" xfId="0" applyNumberFormat="1" applyFont="1" applyFill="1" applyBorder="1" applyAlignment="1" applyProtection="1">
      <alignment/>
      <protection locked="0"/>
    </xf>
    <xf numFmtId="3" fontId="27" fillId="33" borderId="11" xfId="0" applyNumberFormat="1" applyFont="1" applyFill="1" applyBorder="1" applyAlignment="1" applyProtection="1">
      <alignment horizontal="center"/>
      <protection locked="0"/>
    </xf>
    <xf numFmtId="3" fontId="28" fillId="33" borderId="11" xfId="0" applyNumberFormat="1" applyFont="1" applyFill="1" applyBorder="1" applyAlignment="1" applyProtection="1">
      <alignment horizontal="center"/>
      <protection locked="0"/>
    </xf>
    <xf numFmtId="171" fontId="27" fillId="33" borderId="10" xfId="0" applyNumberFormat="1" applyFont="1" applyFill="1" applyBorder="1" applyAlignment="1" applyProtection="1">
      <alignment horizontal="center"/>
      <protection locked="0"/>
    </xf>
    <xf numFmtId="171" fontId="27" fillId="33" borderId="11" xfId="0" applyNumberFormat="1" applyFont="1" applyFill="1" applyBorder="1" applyAlignment="1" applyProtection="1">
      <alignment horizontal="left"/>
      <protection locked="0"/>
    </xf>
    <xf numFmtId="3" fontId="27" fillId="33" borderId="11" xfId="0" applyNumberFormat="1" applyFont="1" applyFill="1" applyBorder="1" applyAlignment="1" applyProtection="1">
      <alignment/>
      <protection locked="0"/>
    </xf>
    <xf numFmtId="0" fontId="27" fillId="33" borderId="13" xfId="0" applyFont="1" applyFill="1" applyBorder="1" applyAlignment="1">
      <alignment horizontal="center"/>
    </xf>
    <xf numFmtId="0" fontId="28" fillId="33" borderId="11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27" fillId="33" borderId="13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170" fontId="0" fillId="0" borderId="11" xfId="0" applyNumberFormat="1" applyBorder="1" applyAlignment="1">
      <alignment/>
    </xf>
    <xf numFmtId="0" fontId="27" fillId="33" borderId="15" xfId="0" applyFont="1" applyFill="1" applyBorder="1" applyAlignment="1">
      <alignment/>
    </xf>
    <xf numFmtId="0" fontId="27" fillId="33" borderId="13" xfId="0" applyFont="1" applyFill="1" applyBorder="1" applyAlignment="1">
      <alignment/>
    </xf>
    <xf numFmtId="0" fontId="34" fillId="0" borderId="11" xfId="0" applyFont="1" applyBorder="1" applyAlignment="1">
      <alignment horizontal="center" wrapText="1"/>
    </xf>
    <xf numFmtId="0" fontId="27" fillId="33" borderId="0" xfId="0" applyFont="1" applyFill="1" applyBorder="1" applyAlignment="1" applyProtection="1">
      <alignment horizontal="left"/>
      <protection locked="0"/>
    </xf>
    <xf numFmtId="170" fontId="27" fillId="33" borderId="11" xfId="0" applyNumberFormat="1" applyFont="1" applyFill="1" applyBorder="1" applyAlignment="1" applyProtection="1">
      <alignment/>
      <protection locked="0"/>
    </xf>
    <xf numFmtId="170" fontId="27" fillId="33" borderId="11" xfId="0" applyNumberFormat="1" applyFont="1" applyFill="1" applyBorder="1" applyAlignment="1">
      <alignment/>
    </xf>
    <xf numFmtId="170" fontId="27" fillId="33" borderId="13" xfId="0" applyNumberFormat="1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left"/>
      <protection locked="0"/>
    </xf>
    <xf numFmtId="0" fontId="40" fillId="33" borderId="15" xfId="0" applyFont="1" applyFill="1" applyBorder="1" applyAlignment="1" applyProtection="1">
      <alignment horizontal="left"/>
      <protection locked="0"/>
    </xf>
    <xf numFmtId="0" fontId="40" fillId="33" borderId="15" xfId="0" applyFont="1" applyFill="1" applyBorder="1" applyAlignment="1" applyProtection="1">
      <alignment/>
      <protection locked="0"/>
    </xf>
    <xf numFmtId="0" fontId="40" fillId="33" borderId="13" xfId="0" applyFont="1" applyFill="1" applyBorder="1" applyAlignment="1" applyProtection="1">
      <alignment/>
      <protection locked="0"/>
    </xf>
    <xf numFmtId="0" fontId="30" fillId="0" borderId="10" xfId="0" applyFont="1" applyBorder="1" applyAlignment="1">
      <alignment/>
    </xf>
    <xf numFmtId="0" fontId="40" fillId="33" borderId="15" xfId="0" applyFont="1" applyFill="1" applyBorder="1" applyAlignment="1">
      <alignment/>
    </xf>
    <xf numFmtId="0" fontId="40" fillId="33" borderId="13" xfId="0" applyFont="1" applyFill="1" applyBorder="1" applyAlignment="1">
      <alignment/>
    </xf>
    <xf numFmtId="170" fontId="30" fillId="0" borderId="11" xfId="0" applyNumberFormat="1" applyFont="1" applyBorder="1" applyAlignment="1" applyProtection="1">
      <alignment/>
      <protection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0" xfId="0" applyAlignment="1">
      <alignment wrapText="1"/>
    </xf>
    <xf numFmtId="0" fontId="30" fillId="0" borderId="11" xfId="0" applyFont="1" applyBorder="1" applyAlignment="1">
      <alignment horizontal="center" wrapText="1"/>
    </xf>
    <xf numFmtId="0" fontId="30" fillId="0" borderId="11" xfId="0" applyFont="1" applyBorder="1" applyAlignment="1">
      <alignment horizontal="center"/>
    </xf>
    <xf numFmtId="0" fontId="28" fillId="33" borderId="0" xfId="0" applyFont="1" applyFill="1" applyBorder="1" applyAlignment="1" applyProtection="1">
      <alignment horizontal="left"/>
      <protection locked="0"/>
    </xf>
    <xf numFmtId="0" fontId="27" fillId="33" borderId="15" xfId="0" applyFont="1" applyFill="1" applyBorder="1" applyAlignment="1" applyProtection="1">
      <alignment horizontal="left"/>
      <protection locked="0"/>
    </xf>
    <xf numFmtId="0" fontId="28" fillId="33" borderId="15" xfId="0" applyFont="1" applyFill="1" applyBorder="1" applyAlignment="1" applyProtection="1">
      <alignment horizontal="left"/>
      <protection locked="0"/>
    </xf>
    <xf numFmtId="0" fontId="28" fillId="33" borderId="15" xfId="0" applyFont="1" applyFill="1" applyBorder="1" applyAlignment="1" applyProtection="1">
      <alignment/>
      <protection locked="0"/>
    </xf>
    <xf numFmtId="0" fontId="28" fillId="33" borderId="13" xfId="0" applyFont="1" applyFill="1" applyBorder="1" applyAlignment="1" applyProtection="1">
      <alignment/>
      <protection locked="0"/>
    </xf>
    <xf numFmtId="170" fontId="30" fillId="34" borderId="11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5" fillId="0" borderId="17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/>
    </xf>
    <xf numFmtId="0" fontId="5" fillId="0" borderId="18" xfId="0" applyFont="1" applyBorder="1" applyAlignment="1">
      <alignment horizontal="right"/>
    </xf>
    <xf numFmtId="170" fontId="27" fillId="33" borderId="13" xfId="0" applyNumberFormat="1" applyFont="1" applyFill="1" applyBorder="1" applyAlignment="1" applyProtection="1">
      <alignment/>
      <protection locked="0"/>
    </xf>
    <xf numFmtId="0" fontId="30" fillId="0" borderId="16" xfId="0" applyFont="1" applyBorder="1" applyAlignment="1">
      <alignment/>
    </xf>
    <xf numFmtId="0" fontId="43" fillId="33" borderId="11" xfId="0" applyFont="1" applyFill="1" applyBorder="1" applyAlignment="1" applyProtection="1">
      <alignment horizontal="right" wrapText="1"/>
      <protection locked="0"/>
    </xf>
    <xf numFmtId="0" fontId="43" fillId="33" borderId="15" xfId="0" applyFont="1" applyFill="1" applyBorder="1" applyAlignment="1" applyProtection="1">
      <alignment horizontal="right" wrapText="1"/>
      <protection locked="0"/>
    </xf>
    <xf numFmtId="0" fontId="28" fillId="33" borderId="15" xfId="0" applyFont="1" applyFill="1" applyBorder="1" applyAlignment="1">
      <alignment/>
    </xf>
    <xf numFmtId="0" fontId="28" fillId="33" borderId="13" xfId="0" applyFont="1" applyFill="1" applyBorder="1" applyAlignment="1">
      <alignment/>
    </xf>
    <xf numFmtId="0" fontId="43" fillId="33" borderId="11" xfId="0" applyFont="1" applyFill="1" applyBorder="1" applyAlignment="1" applyProtection="1">
      <alignment horizontal="right"/>
      <protection locked="0"/>
    </xf>
    <xf numFmtId="0" fontId="43" fillId="33" borderId="15" xfId="0" applyFont="1" applyFill="1" applyBorder="1" applyAlignment="1" applyProtection="1">
      <alignment horizontal="right"/>
      <protection locked="0"/>
    </xf>
    <xf numFmtId="0" fontId="28" fillId="33" borderId="11" xfId="0" applyFont="1" applyFill="1" applyBorder="1" applyAlignment="1" applyProtection="1">
      <alignment horizontal="right"/>
      <protection locked="0"/>
    </xf>
    <xf numFmtId="0" fontId="28" fillId="33" borderId="15" xfId="0" applyFont="1" applyFill="1" applyBorder="1" applyAlignment="1" applyProtection="1">
      <alignment horizontal="right"/>
      <protection locked="0"/>
    </xf>
    <xf numFmtId="0" fontId="0" fillId="0" borderId="15" xfId="0" applyBorder="1" applyAlignment="1">
      <alignment horizontal="right"/>
    </xf>
    <xf numFmtId="0" fontId="30" fillId="0" borderId="13" xfId="0" applyFont="1" applyBorder="1" applyAlignment="1">
      <alignment horizontal="right"/>
    </xf>
    <xf numFmtId="170" fontId="30" fillId="0" borderId="13" xfId="0" applyNumberFormat="1" applyFont="1" applyBorder="1" applyAlignment="1">
      <alignment/>
    </xf>
    <xf numFmtId="170" fontId="30" fillId="0" borderId="17" xfId="0" applyNumberFormat="1" applyFont="1" applyBorder="1" applyAlignment="1">
      <alignment/>
    </xf>
    <xf numFmtId="170" fontId="30" fillId="0" borderId="19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44" fillId="0" borderId="0" xfId="0" applyFont="1" applyAlignment="1">
      <alignment/>
    </xf>
    <xf numFmtId="0" fontId="15" fillId="0" borderId="0" xfId="0" applyFont="1" applyAlignment="1" quotePrefix="1">
      <alignment/>
    </xf>
    <xf numFmtId="6" fontId="16" fillId="33" borderId="0" xfId="0" applyNumberFormat="1" applyFont="1" applyFill="1" applyAlignment="1">
      <alignment/>
    </xf>
    <xf numFmtId="165" fontId="8" fillId="0" borderId="0" xfId="44" applyNumberFormat="1" applyFont="1" applyAlignment="1">
      <alignment/>
    </xf>
    <xf numFmtId="6" fontId="8" fillId="0" borderId="0" xfId="0" applyNumberFormat="1" applyFont="1" applyAlignment="1">
      <alignment/>
    </xf>
    <xf numFmtId="8" fontId="8" fillId="0" borderId="0" xfId="0" applyNumberFormat="1" applyFont="1" applyAlignment="1">
      <alignment/>
    </xf>
    <xf numFmtId="6" fontId="44" fillId="0" borderId="0" xfId="0" applyNumberFormat="1" applyFont="1" applyAlignment="1">
      <alignment/>
    </xf>
    <xf numFmtId="3" fontId="16" fillId="33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5" fontId="8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84" fillId="0" borderId="0" xfId="0" applyFont="1" applyAlignment="1">
      <alignment/>
    </xf>
    <xf numFmtId="0" fontId="37" fillId="35" borderId="0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10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3" xfId="0" applyBorder="1" applyAlignment="1">
      <alignment vertical="top"/>
    </xf>
    <xf numFmtId="0" fontId="4" fillId="0" borderId="0" xfId="0" applyFont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70" fontId="30" fillId="0" borderId="17" xfId="0" applyNumberFormat="1" applyFont="1" applyBorder="1" applyAlignment="1">
      <alignment/>
    </xf>
    <xf numFmtId="0" fontId="30" fillId="0" borderId="19" xfId="0" applyFont="1" applyBorder="1" applyAlignment="1">
      <alignment/>
    </xf>
    <xf numFmtId="0" fontId="42" fillId="0" borderId="10" xfId="0" applyFont="1" applyBorder="1" applyAlignment="1">
      <alignment horizontal="left" vertical="top" wrapText="1"/>
    </xf>
    <xf numFmtId="0" fontId="0" fillId="0" borderId="15" xfId="0" applyBorder="1" applyAlignment="1">
      <alignment/>
    </xf>
    <xf numFmtId="0" fontId="4" fillId="0" borderId="0" xfId="0" applyFont="1" applyAlignment="1">
      <alignment horizontal="left"/>
    </xf>
    <xf numFmtId="0" fontId="30" fillId="0" borderId="20" xfId="0" applyFont="1" applyBorder="1" applyAlignment="1">
      <alignment/>
    </xf>
    <xf numFmtId="0" fontId="30" fillId="0" borderId="21" xfId="0" applyFont="1" applyBorder="1" applyAlignment="1">
      <alignment/>
    </xf>
    <xf numFmtId="0" fontId="42" fillId="0" borderId="17" xfId="0" applyFont="1" applyBorder="1" applyAlignment="1">
      <alignment horizontal="center" vertical="top" wrapText="1"/>
    </xf>
    <xf numFmtId="0" fontId="42" fillId="0" borderId="19" xfId="0" applyFont="1" applyBorder="1" applyAlignment="1">
      <alignment horizontal="center" vertical="top" wrapText="1"/>
    </xf>
    <xf numFmtId="0" fontId="42" fillId="0" borderId="18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70" fontId="28" fillId="36" borderId="11" xfId="0" applyNumberFormat="1" applyFont="1" applyFill="1" applyBorder="1" applyAlignment="1" applyProtection="1">
      <alignment/>
      <protection locked="0"/>
    </xf>
    <xf numFmtId="165" fontId="85" fillId="35" borderId="0" xfId="44" applyNumberFormat="1" applyFont="1" applyFill="1" applyAlignment="1">
      <alignment/>
    </xf>
    <xf numFmtId="0" fontId="64" fillId="0" borderId="0" xfId="0" applyFont="1" applyAlignment="1">
      <alignment/>
    </xf>
    <xf numFmtId="165" fontId="19" fillId="0" borderId="0" xfId="44" applyNumberFormat="1" applyFont="1" applyFill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28575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38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8</xdr:col>
      <xdr:colOff>247650</xdr:colOff>
      <xdr:row>139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27451050"/>
          <a:ext cx="78771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Issued in furtherance of Cooperative Extension work, Acts of May 8 and June 30, 1914, in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cooperation with the United States Department of Agriculture. University of Vermont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Extension, Burlington, Vermont.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140</xdr:row>
      <xdr:rowOff>0</xdr:rowOff>
    </xdr:from>
    <xdr:to>
      <xdr:col>7</xdr:col>
      <xdr:colOff>381000</xdr:colOff>
      <xdr:row>142</xdr:row>
      <xdr:rowOff>133350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0" y="27936825"/>
          <a:ext cx="74009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University of Vermont Extension, and U.S. Department of Agriculture, cooperating, offer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education and employment to everyone without regard to race, color, national origin,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gender, religion, age, disability, political beliefs, sexual orientation, and marital or familial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status.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200025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38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144</xdr:row>
      <xdr:rowOff>0</xdr:rowOff>
    </xdr:from>
    <xdr:to>
      <xdr:col>7</xdr:col>
      <xdr:colOff>561975</xdr:colOff>
      <xdr:row>146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29279850"/>
          <a:ext cx="82581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Issued in furtherance of Cooperative Extension work, Acts of May 8 and June 30, 1914, in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cooperation with the United States Department of Agriculture. University of Vermont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Extension, Burlington, Vermont.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147</xdr:row>
      <xdr:rowOff>0</xdr:rowOff>
    </xdr:from>
    <xdr:to>
      <xdr:col>7</xdr:col>
      <xdr:colOff>85725</xdr:colOff>
      <xdr:row>149</xdr:row>
      <xdr:rowOff>133350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0" y="29765625"/>
          <a:ext cx="77819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University of Vermont Extension, and U.S. Department of Agriculture, cooperating, offer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education and employment to everyone without regard to race, color, national origin,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gender, religion, age, disability, political beliefs, sexual orientation, and marital or familial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status.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95250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38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12</xdr:col>
      <xdr:colOff>390525</xdr:colOff>
      <xdr:row>95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6925925"/>
          <a:ext cx="79533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Issued in furtherance of Cooperative Extension work, Acts of May 8 and June 30, 1914, in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cooperation with the United States Department of Agriculture. University of Vermont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Extension, Burlington, Vermont.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11</xdr:col>
      <xdr:colOff>523875</xdr:colOff>
      <xdr:row>98</xdr:row>
      <xdr:rowOff>95250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0" y="17411700"/>
          <a:ext cx="74771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University of Vermont Extension, and U.S. Department of Agriculture, cooperating, offer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education and employment to everyone without regard to race, color, national origin,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gender, religion, age, disability, political beliefs, sexual orientation, and marital or familial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status.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314325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38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11</xdr:col>
      <xdr:colOff>619125</xdr:colOff>
      <xdr:row>44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8743950"/>
          <a:ext cx="79629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Issued in furtherance of Cooperative Extension work, Acts of May 8 and June 30, 1914, in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cooperation with the United States Department of Agriculture. University of Vermont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Extension, Burlington, Vermont.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11</xdr:col>
      <xdr:colOff>142875</xdr:colOff>
      <xdr:row>47</xdr:row>
      <xdr:rowOff>133350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0" y="9229725"/>
          <a:ext cx="74866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University of Vermont Extension, and U.S. Department of Agriculture, cooperating, offer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education and employment to everyone without regard to race, color, national origin,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gender, religion, age, disability, political beliefs, sexual orientation, and marital or familial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status.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180975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38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42</xdr:row>
      <xdr:rowOff>114300</xdr:rowOff>
    </xdr:from>
    <xdr:to>
      <xdr:col>12</xdr:col>
      <xdr:colOff>333375</xdr:colOff>
      <xdr:row>45</xdr:row>
      <xdr:rowOff>47625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09550" y="8782050"/>
          <a:ext cx="83248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Issued in furtherance of Cooperative Extension work, Acts of May 8 and June 30, 1914, in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cooperation with the United States Department of Agriculture. University of Vermont
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Extension, Burlington, Vermont.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219075</xdr:colOff>
      <xdr:row>45</xdr:row>
      <xdr:rowOff>66675</xdr:rowOff>
    </xdr:from>
    <xdr:to>
      <xdr:col>11</xdr:col>
      <xdr:colOff>247650</xdr:colOff>
      <xdr:row>48</xdr:row>
      <xdr:rowOff>38100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19075" y="9220200"/>
          <a:ext cx="75057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University of Vermont Extension, and U.S. Department of Agriculture, cooperating, offer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education and employment to everyone without regard to race, color, national origin,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gender, religion, age, disability, political beliefs, sexual orientation, and marital or familial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status.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5"/>
  <sheetViews>
    <sheetView zoomScalePageLayoutView="0" workbookViewId="0" topLeftCell="A49">
      <selection activeCell="D66" sqref="D66"/>
    </sheetView>
  </sheetViews>
  <sheetFormatPr defaultColWidth="9.140625" defaultRowHeight="12.75"/>
  <cols>
    <col min="1" max="1" width="39.7109375" style="0" customWidth="1"/>
    <col min="2" max="2" width="15.00390625" style="0" customWidth="1"/>
    <col min="3" max="3" width="11.8515625" style="0" customWidth="1"/>
    <col min="4" max="4" width="11.28125" style="0" customWidth="1"/>
  </cols>
  <sheetData>
    <row r="1" ht="61.5" customHeight="1"/>
    <row r="2" spans="1:10" ht="23.25">
      <c r="A2" s="1" t="s">
        <v>0</v>
      </c>
      <c r="B2" s="2" t="s">
        <v>1</v>
      </c>
      <c r="C2" s="2"/>
      <c r="D2" s="2"/>
      <c r="E2" s="3"/>
      <c r="F2" s="3"/>
      <c r="G2" s="3"/>
      <c r="H2" s="3"/>
      <c r="I2" s="3"/>
      <c r="J2" s="3"/>
    </row>
    <row r="3" spans="1:10" ht="18">
      <c r="A3" s="4" t="s">
        <v>317</v>
      </c>
      <c r="B3" s="4"/>
      <c r="C3" s="5"/>
      <c r="D3" s="5"/>
      <c r="E3" s="5"/>
      <c r="F3" s="5"/>
      <c r="G3" s="5"/>
      <c r="H3" s="5"/>
      <c r="I3" s="5"/>
      <c r="J3" s="5"/>
    </row>
    <row r="4" spans="1:9" ht="18.75">
      <c r="A4" s="6" t="s">
        <v>2</v>
      </c>
      <c r="B4" s="7"/>
      <c r="C4" s="5"/>
      <c r="D4" s="5"/>
      <c r="E4" s="5"/>
      <c r="F4" s="5"/>
      <c r="G4" s="5"/>
      <c r="H4" s="5"/>
      <c r="I4" s="5"/>
    </row>
    <row r="5" spans="1:9" ht="15.75">
      <c r="A5" s="8"/>
      <c r="B5" s="8"/>
      <c r="C5" s="9"/>
      <c r="D5" s="10"/>
      <c r="E5" s="9"/>
      <c r="F5" s="9"/>
      <c r="G5" s="9"/>
      <c r="H5" s="9"/>
      <c r="I5" s="11"/>
    </row>
    <row r="6" spans="1:9" ht="15.75">
      <c r="A6" s="8" t="s">
        <v>3</v>
      </c>
      <c r="B6" s="8"/>
      <c r="C6" s="12">
        <v>2006</v>
      </c>
      <c r="D6" s="13"/>
      <c r="E6" s="9"/>
      <c r="F6" s="9"/>
      <c r="G6" s="9"/>
      <c r="H6" s="9"/>
      <c r="I6" s="11"/>
    </row>
    <row r="7" spans="1:9" ht="15">
      <c r="A7" s="14" t="s">
        <v>4</v>
      </c>
      <c r="B7" s="14"/>
      <c r="C7" s="15"/>
      <c r="D7" s="16"/>
      <c r="E7" s="14"/>
      <c r="F7" s="14"/>
      <c r="G7" s="14"/>
      <c r="H7" s="14"/>
      <c r="I7" s="17"/>
    </row>
    <row r="8" spans="1:9" ht="15">
      <c r="A8" s="18" t="s">
        <v>5</v>
      </c>
      <c r="B8" s="19"/>
      <c r="C8" s="20">
        <v>5000</v>
      </c>
      <c r="D8" s="21"/>
      <c r="E8" s="22"/>
      <c r="F8" s="22"/>
      <c r="G8" s="22"/>
      <c r="H8" s="22"/>
      <c r="I8" s="11"/>
    </row>
    <row r="9" spans="1:9" ht="15">
      <c r="A9" s="19" t="s">
        <v>6</v>
      </c>
      <c r="B9" s="19"/>
      <c r="C9" s="20">
        <v>1750</v>
      </c>
      <c r="D9" s="21"/>
      <c r="E9" s="22"/>
      <c r="F9" s="22"/>
      <c r="G9" s="23"/>
      <c r="H9" s="23"/>
      <c r="I9" s="24"/>
    </row>
    <row r="10" spans="1:9" ht="15">
      <c r="A10" s="25" t="s">
        <v>7</v>
      </c>
      <c r="B10" s="25" t="s">
        <v>8</v>
      </c>
      <c r="C10" s="22"/>
      <c r="D10" s="26"/>
      <c r="E10" s="19" t="s">
        <v>9</v>
      </c>
      <c r="F10" s="19"/>
      <c r="G10" s="19" t="s">
        <v>10</v>
      </c>
      <c r="H10" s="19"/>
      <c r="I10" s="27" t="s">
        <v>11</v>
      </c>
    </row>
    <row r="11" spans="1:9" ht="15">
      <c r="A11" s="19" t="s">
        <v>12</v>
      </c>
      <c r="B11" s="20">
        <v>825</v>
      </c>
      <c r="C11" s="28">
        <v>28875</v>
      </c>
      <c r="D11" s="29"/>
      <c r="E11" s="30">
        <f>SUM(C11/B11)</f>
        <v>35</v>
      </c>
      <c r="F11" s="30"/>
      <c r="G11" s="31">
        <f>SUM(C11/C8)</f>
        <v>5.775</v>
      </c>
      <c r="H11" s="31"/>
      <c r="I11" s="32">
        <f>SUM(C11/C23)</f>
        <v>0.5580249299449223</v>
      </c>
    </row>
    <row r="12" spans="1:9" ht="15">
      <c r="A12" s="19" t="s">
        <v>13</v>
      </c>
      <c r="B12" s="20">
        <v>600</v>
      </c>
      <c r="C12" s="28">
        <v>13200</v>
      </c>
      <c r="D12" s="29"/>
      <c r="E12" s="30">
        <f aca="true" t="shared" si="0" ref="E12:E17">SUM(C12/B12)</f>
        <v>22</v>
      </c>
      <c r="F12" s="30"/>
      <c r="G12" s="31">
        <f>SUM(C12/C8)</f>
        <v>2.64</v>
      </c>
      <c r="H12" s="31"/>
      <c r="I12" s="32">
        <f>SUM(C12/C23)</f>
        <v>0.25509711083196446</v>
      </c>
    </row>
    <row r="13" spans="1:9" ht="15">
      <c r="A13" s="19" t="s">
        <v>14</v>
      </c>
      <c r="B13" s="20">
        <v>150</v>
      </c>
      <c r="C13" s="28">
        <v>4050</v>
      </c>
      <c r="D13" s="29"/>
      <c r="E13" s="30">
        <f t="shared" si="0"/>
        <v>27</v>
      </c>
      <c r="F13" s="30"/>
      <c r="G13" s="31">
        <f>SUM(C13/C8)</f>
        <v>0.81</v>
      </c>
      <c r="H13" s="31"/>
      <c r="I13" s="32">
        <f>SUM(C13/C23)</f>
        <v>0.07826843173253455</v>
      </c>
    </row>
    <row r="14" spans="1:10" ht="15">
      <c r="A14" s="19" t="s">
        <v>15</v>
      </c>
      <c r="B14" s="20">
        <v>50</v>
      </c>
      <c r="C14" s="28">
        <v>500</v>
      </c>
      <c r="D14" s="29"/>
      <c r="E14" s="30">
        <f>SUM(C14/B14)*8</f>
        <v>80</v>
      </c>
      <c r="F14" s="33"/>
      <c r="G14" s="31">
        <f>SUM(C14/C8)</f>
        <v>0.1</v>
      </c>
      <c r="H14" s="31"/>
      <c r="I14" s="32">
        <f>SUM(C14/C23)</f>
        <v>0.009662769349695623</v>
      </c>
      <c r="J14" s="34"/>
    </row>
    <row r="15" spans="1:9" ht="15">
      <c r="A15" s="19" t="s">
        <v>16</v>
      </c>
      <c r="B15" s="20">
        <v>150</v>
      </c>
      <c r="C15" s="28">
        <v>1200</v>
      </c>
      <c r="D15" s="29"/>
      <c r="E15" s="30">
        <f>SUM(C15/B15)*8</f>
        <v>64</v>
      </c>
      <c r="F15" s="33"/>
      <c r="G15" s="31">
        <f>SUM(C15/C8)</f>
        <v>0.24</v>
      </c>
      <c r="H15" s="31"/>
      <c r="I15" s="32">
        <f>SUM(C15/C23)</f>
        <v>0.023190646439269495</v>
      </c>
    </row>
    <row r="16" spans="1:9" ht="15">
      <c r="A16" s="19" t="s">
        <v>17</v>
      </c>
      <c r="B16" s="20">
        <v>40</v>
      </c>
      <c r="C16" s="28">
        <v>320</v>
      </c>
      <c r="D16" s="29"/>
      <c r="E16" s="30">
        <f>SUM(C16/B16)*8</f>
        <v>64</v>
      </c>
      <c r="F16" s="33"/>
      <c r="G16" s="31">
        <f>SUM(C16/C8)</f>
        <v>0.064</v>
      </c>
      <c r="H16" s="31"/>
      <c r="I16" s="32">
        <f>SUM(C16/C23)</f>
        <v>0.0061841723838051985</v>
      </c>
    </row>
    <row r="17" spans="1:9" ht="15">
      <c r="A17" s="19" t="s">
        <v>18</v>
      </c>
      <c r="B17" s="20">
        <v>1</v>
      </c>
      <c r="C17" s="28">
        <v>0</v>
      </c>
      <c r="D17" s="29"/>
      <c r="E17" s="30">
        <f t="shared" si="0"/>
        <v>0</v>
      </c>
      <c r="F17" s="33"/>
      <c r="G17" s="31">
        <f>SUM(C17/C8)</f>
        <v>0</v>
      </c>
      <c r="H17" s="31"/>
      <c r="I17" s="32">
        <f>SUM(C17/C23)</f>
        <v>0</v>
      </c>
    </row>
    <row r="18" spans="1:9" ht="14.25">
      <c r="A18" s="19"/>
      <c r="B18" s="18" t="s">
        <v>19</v>
      </c>
      <c r="C18" s="29"/>
      <c r="D18" s="29"/>
      <c r="E18" s="30"/>
      <c r="F18" s="33"/>
      <c r="G18" s="31"/>
      <c r="H18" s="31"/>
      <c r="I18" s="32"/>
    </row>
    <row r="19" spans="1:9" ht="15">
      <c r="A19" s="19" t="s">
        <v>20</v>
      </c>
      <c r="B19" s="20" t="s">
        <v>21</v>
      </c>
      <c r="C19" s="28">
        <v>2000</v>
      </c>
      <c r="D19" s="29"/>
      <c r="E19" s="30"/>
      <c r="F19" s="33"/>
      <c r="G19" s="31"/>
      <c r="H19" s="31"/>
      <c r="I19" s="32">
        <f>SUM(C19/C23)</f>
        <v>0.03865107739878249</v>
      </c>
    </row>
    <row r="20" spans="1:9" ht="15">
      <c r="A20" s="19" t="s">
        <v>22</v>
      </c>
      <c r="B20" s="20" t="s">
        <v>23</v>
      </c>
      <c r="C20" s="28">
        <v>1000</v>
      </c>
      <c r="D20" s="29"/>
      <c r="E20" s="30">
        <f>SUM(C20/C9)</f>
        <v>0.5714285714285714</v>
      </c>
      <c r="F20" s="33"/>
      <c r="G20" s="31">
        <f>SUM(C20/C8)</f>
        <v>0.2</v>
      </c>
      <c r="H20" s="31"/>
      <c r="I20" s="32">
        <f>SUM(C20/C23)</f>
        <v>0.019325538699391246</v>
      </c>
    </row>
    <row r="21" spans="1:9" ht="15">
      <c r="A21" s="19" t="s">
        <v>24</v>
      </c>
      <c r="B21" s="20"/>
      <c r="C21" s="28">
        <v>0</v>
      </c>
      <c r="D21" s="29"/>
      <c r="E21" s="30">
        <f>SUM(C21/C9)</f>
        <v>0</v>
      </c>
      <c r="F21" s="33"/>
      <c r="G21" s="31">
        <f>SUM(C21/C8)</f>
        <v>0</v>
      </c>
      <c r="H21" s="31"/>
      <c r="I21" s="32">
        <f>SUM(C21/C23)</f>
        <v>0</v>
      </c>
    </row>
    <row r="22" spans="1:9" ht="15">
      <c r="A22" s="19" t="s">
        <v>24</v>
      </c>
      <c r="B22" s="20"/>
      <c r="C22" s="28">
        <v>600</v>
      </c>
      <c r="D22" s="29"/>
      <c r="E22" s="30">
        <f>SUM(C22/C9)</f>
        <v>0.34285714285714286</v>
      </c>
      <c r="F22" s="33"/>
      <c r="G22" s="31">
        <f>SUM(C22/C8)</f>
        <v>0.12</v>
      </c>
      <c r="H22" s="31"/>
      <c r="I22" s="32">
        <f>SUM(C22/C23)</f>
        <v>0.011595323219634747</v>
      </c>
    </row>
    <row r="23" spans="1:9" ht="14.25">
      <c r="A23" s="35" t="s">
        <v>25</v>
      </c>
      <c r="B23" s="35"/>
      <c r="C23" s="36">
        <f>SUM(C11:C22)</f>
        <v>51745</v>
      </c>
      <c r="D23" s="33"/>
      <c r="E23" s="37">
        <f>SUM(C23/C9)</f>
        <v>29.568571428571428</v>
      </c>
      <c r="F23" s="36"/>
      <c r="G23" s="37">
        <f>SUM(C23/C8)</f>
        <v>10.349</v>
      </c>
      <c r="H23" s="37"/>
      <c r="I23" s="38">
        <f>SUM(I11:I22)</f>
        <v>1</v>
      </c>
    </row>
    <row r="24" spans="1:8" ht="14.25">
      <c r="A24" s="19"/>
      <c r="B24" s="19"/>
      <c r="C24" s="39"/>
      <c r="D24" s="40"/>
      <c r="E24" s="19"/>
      <c r="F24" s="19"/>
      <c r="G24" s="41"/>
      <c r="H24" s="41"/>
    </row>
    <row r="25" spans="1:9" ht="15">
      <c r="A25" s="25" t="s">
        <v>26</v>
      </c>
      <c r="B25" s="25" t="s">
        <v>27</v>
      </c>
      <c r="C25" s="19"/>
      <c r="D25" s="18"/>
      <c r="E25" s="19" t="s">
        <v>28</v>
      </c>
      <c r="F25" s="19"/>
      <c r="G25" s="41" t="s">
        <v>29</v>
      </c>
      <c r="H25" s="41"/>
      <c r="I25" t="s">
        <v>30</v>
      </c>
    </row>
    <row r="26" spans="1:9" ht="15">
      <c r="A26" s="19" t="s">
        <v>31</v>
      </c>
      <c r="B26" s="20">
        <v>18</v>
      </c>
      <c r="C26" s="28">
        <v>1</v>
      </c>
      <c r="D26" s="29"/>
      <c r="E26" s="37">
        <f>SUM(C26/C9)</f>
        <v>0.0005714285714285715</v>
      </c>
      <c r="F26" s="37"/>
      <c r="G26" s="37">
        <f>SUM(C26/C8)</f>
        <v>0.0002</v>
      </c>
      <c r="H26" s="37"/>
      <c r="I26" s="32">
        <f>SUM(C26/C52)</f>
        <v>3.6967210084654914E-05</v>
      </c>
    </row>
    <row r="27" spans="1:9" ht="15">
      <c r="A27" s="19" t="s">
        <v>32</v>
      </c>
      <c r="B27" s="20">
        <v>250</v>
      </c>
      <c r="C27" s="28">
        <v>600</v>
      </c>
      <c r="D27" s="29"/>
      <c r="E27" s="37">
        <f>SUM(C27/C9)</f>
        <v>0.34285714285714286</v>
      </c>
      <c r="F27" s="37"/>
      <c r="G27" s="37">
        <f>SUM(C27/C8)</f>
        <v>0.12</v>
      </c>
      <c r="H27" s="37"/>
      <c r="I27" s="32">
        <f>SUM(C27/C52)</f>
        <v>0.022180326050792946</v>
      </c>
    </row>
    <row r="28" spans="1:9" ht="15">
      <c r="A28" s="19" t="s">
        <v>33</v>
      </c>
      <c r="B28" s="20"/>
      <c r="C28" s="28">
        <v>1</v>
      </c>
      <c r="D28" s="29"/>
      <c r="E28" s="37">
        <f>SUM(C28/C9)</f>
        <v>0.0005714285714285715</v>
      </c>
      <c r="F28" s="37"/>
      <c r="G28" s="37">
        <f>SUM(C28/C8)</f>
        <v>0.0002</v>
      </c>
      <c r="H28" s="37"/>
      <c r="I28" s="32">
        <f>SUM(C28/C52)</f>
        <v>3.6967210084654914E-05</v>
      </c>
    </row>
    <row r="29" spans="1:9" ht="15">
      <c r="A29" s="19" t="s">
        <v>34</v>
      </c>
      <c r="B29" s="20"/>
      <c r="C29" s="28">
        <v>200</v>
      </c>
      <c r="D29" s="29"/>
      <c r="E29" s="37">
        <f>SUM(C29/C9)</f>
        <v>0.11428571428571428</v>
      </c>
      <c r="F29" s="37"/>
      <c r="G29" s="37">
        <f>SUM(C29/C8)</f>
        <v>0.04</v>
      </c>
      <c r="H29" s="37"/>
      <c r="I29" s="32">
        <f>SUM(C29/C52)</f>
        <v>0.007393442016930982</v>
      </c>
    </row>
    <row r="30" spans="1:9" ht="15">
      <c r="A30" s="19" t="s">
        <v>35</v>
      </c>
      <c r="B30" s="20"/>
      <c r="C30" s="28">
        <v>1</v>
      </c>
      <c r="D30" s="29"/>
      <c r="E30" s="37">
        <f>SUM(C30/C9)</f>
        <v>0.0005714285714285715</v>
      </c>
      <c r="F30" s="37"/>
      <c r="G30" s="37">
        <f>SUM(C30/C8)</f>
        <v>0.0002</v>
      </c>
      <c r="H30" s="37"/>
      <c r="I30" s="32">
        <f>SUM(C30/C52)</f>
        <v>3.6967210084654914E-05</v>
      </c>
    </row>
    <row r="31" spans="1:9" ht="15">
      <c r="A31" s="19" t="s">
        <v>36</v>
      </c>
      <c r="B31" s="20" t="s">
        <v>37</v>
      </c>
      <c r="C31" s="28">
        <v>1300</v>
      </c>
      <c r="D31" s="29"/>
      <c r="E31" s="37">
        <f>SUM(C31/C9)</f>
        <v>0.7428571428571429</v>
      </c>
      <c r="F31" s="37"/>
      <c r="G31" s="37">
        <f>SUM(C31/C8)</f>
        <v>0.26</v>
      </c>
      <c r="H31" s="37"/>
      <c r="I31" s="32">
        <f>SUM(C31/C52)</f>
        <v>0.048057373110051385</v>
      </c>
    </row>
    <row r="32" spans="1:9" ht="15">
      <c r="A32" s="19" t="s">
        <v>38</v>
      </c>
      <c r="B32" s="20" t="s">
        <v>39</v>
      </c>
      <c r="C32" s="28">
        <v>450</v>
      </c>
      <c r="D32" s="29"/>
      <c r="E32" s="37">
        <f>SUM(C32/C9)</f>
        <v>0.2571428571428571</v>
      </c>
      <c r="F32" s="37"/>
      <c r="G32" s="37">
        <f>SUM(C32/C8)</f>
        <v>0.09</v>
      </c>
      <c r="H32" s="37"/>
      <c r="I32" s="32">
        <f>SUM(C32/C52)</f>
        <v>0.01663524453809471</v>
      </c>
    </row>
    <row r="33" spans="1:9" ht="15">
      <c r="A33" s="19" t="s">
        <v>40</v>
      </c>
      <c r="B33" s="20">
        <v>1</v>
      </c>
      <c r="C33" s="28">
        <v>2000</v>
      </c>
      <c r="D33" s="29"/>
      <c r="E33" s="37">
        <f>SUM(C33/C9)</f>
        <v>1.1428571428571428</v>
      </c>
      <c r="F33" s="37"/>
      <c r="G33" s="37">
        <f>SUM(C33/C8)</f>
        <v>0.4</v>
      </c>
      <c r="H33" s="37"/>
      <c r="I33" s="32">
        <f>SUM(C33/C52)</f>
        <v>0.07393442016930982</v>
      </c>
    </row>
    <row r="34" spans="1:9" ht="15">
      <c r="A34" s="19" t="s">
        <v>41</v>
      </c>
      <c r="B34" s="42">
        <v>0.09</v>
      </c>
      <c r="C34" s="28">
        <v>1800</v>
      </c>
      <c r="D34" s="29"/>
      <c r="E34" s="37">
        <f>SUM(C34/C9)</f>
        <v>1.0285714285714285</v>
      </c>
      <c r="F34" s="37"/>
      <c r="G34" s="37">
        <f>SUM(C34/C8)</f>
        <v>0.36</v>
      </c>
      <c r="H34" s="37"/>
      <c r="I34" s="32">
        <f>SUM(C34/C52)</f>
        <v>0.06654097815237885</v>
      </c>
    </row>
    <row r="35" spans="1:9" ht="15">
      <c r="A35" s="19" t="s">
        <v>42</v>
      </c>
      <c r="B35" s="20">
        <v>1</v>
      </c>
      <c r="C35" s="28">
        <v>1</v>
      </c>
      <c r="D35" s="29"/>
      <c r="E35" s="37">
        <f>SUM(C35/C9)</f>
        <v>0.0005714285714285715</v>
      </c>
      <c r="F35" s="37"/>
      <c r="G35" s="37">
        <f>SUM(C35/C8)</f>
        <v>0.0002</v>
      </c>
      <c r="H35" s="37"/>
      <c r="I35" s="32">
        <f>SUM(C35/C52)</f>
        <v>3.6967210084654914E-05</v>
      </c>
    </row>
    <row r="36" spans="1:9" ht="15">
      <c r="A36" s="19" t="s">
        <v>43</v>
      </c>
      <c r="B36" s="20" t="s">
        <v>44</v>
      </c>
      <c r="C36" s="28">
        <v>5000</v>
      </c>
      <c r="D36" s="29"/>
      <c r="E36" s="37">
        <f>SUM(C36/C9)</f>
        <v>2.857142857142857</v>
      </c>
      <c r="F36" s="37"/>
      <c r="G36" s="37">
        <f>SUM(C36/C8)</f>
        <v>1</v>
      </c>
      <c r="H36" s="37"/>
      <c r="I36" s="32">
        <f>SUM(C36/C52)</f>
        <v>0.18483605042327456</v>
      </c>
    </row>
    <row r="37" spans="1:9" ht="15">
      <c r="A37" s="19" t="s">
        <v>45</v>
      </c>
      <c r="B37" s="20">
        <v>1</v>
      </c>
      <c r="C37" s="28">
        <v>300</v>
      </c>
      <c r="D37" s="29"/>
      <c r="E37" s="37">
        <f>SUM(C37/C9)</f>
        <v>0.17142857142857143</v>
      </c>
      <c r="F37" s="37"/>
      <c r="G37" s="37">
        <f>SUM(C37/C8)</f>
        <v>0.06</v>
      </c>
      <c r="H37" s="37"/>
      <c r="I37" s="32">
        <f>SUM(C37/C52)</f>
        <v>0.011090163025396473</v>
      </c>
    </row>
    <row r="38" spans="1:9" ht="15">
      <c r="A38" s="19" t="s">
        <v>46</v>
      </c>
      <c r="B38" s="43"/>
      <c r="C38" s="28">
        <v>3400</v>
      </c>
      <c r="D38" s="29"/>
      <c r="E38" s="37">
        <f>SUM(C38/C9)</f>
        <v>1.9428571428571428</v>
      </c>
      <c r="F38" s="37"/>
      <c r="G38" s="37">
        <f>SUM(C38/C8)</f>
        <v>0.68</v>
      </c>
      <c r="H38" s="37"/>
      <c r="I38" s="32">
        <f>SUM(C38/C52)</f>
        <v>0.1256885142878267</v>
      </c>
    </row>
    <row r="39" spans="1:9" ht="15">
      <c r="A39" s="19" t="s">
        <v>47</v>
      </c>
      <c r="B39" s="20">
        <v>1</v>
      </c>
      <c r="C39" s="28">
        <v>145</v>
      </c>
      <c r="D39" s="29"/>
      <c r="E39" s="37">
        <f>SUM(C39/C9)</f>
        <v>0.08285714285714285</v>
      </c>
      <c r="F39" s="37"/>
      <c r="G39" s="37">
        <f>SUM(C39/C8)</f>
        <v>0.029</v>
      </c>
      <c r="H39" s="37"/>
      <c r="I39" s="32">
        <f>SUM(C39/C52)</f>
        <v>0.005360245462274962</v>
      </c>
    </row>
    <row r="40" spans="1:9" ht="15">
      <c r="A40" s="19" t="s">
        <v>48</v>
      </c>
      <c r="B40" s="20">
        <v>1</v>
      </c>
      <c r="C40" s="28">
        <v>0</v>
      </c>
      <c r="D40" s="29"/>
      <c r="E40" s="37" t="s">
        <v>49</v>
      </c>
      <c r="F40" s="37"/>
      <c r="G40" s="37"/>
      <c r="H40" s="37"/>
      <c r="I40" s="32">
        <f>SUM(C40/C52)</f>
        <v>0</v>
      </c>
    </row>
    <row r="41" spans="1:9" ht="15">
      <c r="A41" s="19" t="s">
        <v>50</v>
      </c>
      <c r="B41" s="20">
        <v>1</v>
      </c>
      <c r="C41" s="28">
        <v>0</v>
      </c>
      <c r="D41" s="29"/>
      <c r="E41" s="37">
        <f>SUM(C41/C9)</f>
        <v>0</v>
      </c>
      <c r="F41" s="37"/>
      <c r="G41" s="37">
        <f>SUM(C41/C8)</f>
        <v>0</v>
      </c>
      <c r="H41" s="37"/>
      <c r="I41" s="32">
        <f>SUM(C41/C52)</f>
        <v>0</v>
      </c>
    </row>
    <row r="42" spans="1:9" ht="15">
      <c r="A42" s="19" t="s">
        <v>51</v>
      </c>
      <c r="B42" s="20" t="s">
        <v>52</v>
      </c>
      <c r="C42" s="28">
        <v>2000</v>
      </c>
      <c r="D42" s="29"/>
      <c r="E42" s="37">
        <f>SUM(C42/C9)</f>
        <v>1.1428571428571428</v>
      </c>
      <c r="F42" s="37"/>
      <c r="G42" s="37">
        <f>SUM(C42/C8)</f>
        <v>0.4</v>
      </c>
      <c r="H42" s="37"/>
      <c r="I42" s="32">
        <f>SUM(C42/C52)</f>
        <v>0.07393442016930982</v>
      </c>
    </row>
    <row r="43" spans="1:9" ht="15">
      <c r="A43" s="19" t="s">
        <v>53</v>
      </c>
      <c r="B43" s="20" t="s">
        <v>54</v>
      </c>
      <c r="C43" s="28">
        <v>100</v>
      </c>
      <c r="D43" s="29"/>
      <c r="E43" s="37">
        <f>SUM(C43/C9)</f>
        <v>0.05714285714285714</v>
      </c>
      <c r="F43" s="37"/>
      <c r="G43" s="37">
        <f>SUM(C43/C8)</f>
        <v>0.02</v>
      </c>
      <c r="H43" s="37"/>
      <c r="I43" s="32">
        <f>SUM(C43/C52)</f>
        <v>0.003696721008465491</v>
      </c>
    </row>
    <row r="44" spans="1:9" ht="15">
      <c r="A44" s="19" t="s">
        <v>55</v>
      </c>
      <c r="B44" s="20">
        <v>1</v>
      </c>
      <c r="C44" s="28">
        <v>3100</v>
      </c>
      <c r="D44" s="29"/>
      <c r="E44" s="37">
        <f>SUM(C44/C9)</f>
        <v>1.7714285714285714</v>
      </c>
      <c r="F44" s="37"/>
      <c r="G44" s="37">
        <f>SUM(C44/C8)</f>
        <v>0.62</v>
      </c>
      <c r="H44" s="37"/>
      <c r="I44" s="32">
        <f>SUM(C44/C52)</f>
        <v>0.11459835126243022</v>
      </c>
    </row>
    <row r="45" spans="1:9" ht="15">
      <c r="A45" s="19" t="s">
        <v>56</v>
      </c>
      <c r="B45" s="20" t="s">
        <v>57</v>
      </c>
      <c r="C45" s="28">
        <v>1250</v>
      </c>
      <c r="D45" s="29"/>
      <c r="E45" s="37">
        <f>SUM(C45/C9)</f>
        <v>0.7142857142857143</v>
      </c>
      <c r="F45" s="37"/>
      <c r="G45" s="37">
        <f>SUM(C45/C8)</f>
        <v>0.25</v>
      </c>
      <c r="H45" s="37"/>
      <c r="I45" s="32">
        <f>SUM(C45/C52)</f>
        <v>0.04620901260581864</v>
      </c>
    </row>
    <row r="46" spans="1:9" ht="15">
      <c r="A46" s="19" t="s">
        <v>58</v>
      </c>
      <c r="B46" s="20">
        <v>1</v>
      </c>
      <c r="C46" s="28">
        <v>2600</v>
      </c>
      <c r="D46" s="29"/>
      <c r="E46" s="37">
        <f>SUM(C46/C9)</f>
        <v>1.4857142857142858</v>
      </c>
      <c r="F46" s="37"/>
      <c r="G46" s="37">
        <f>SUM(C46/C8)</f>
        <v>0.52</v>
      </c>
      <c r="H46" s="37"/>
      <c r="I46" s="32">
        <f>SUM(C46/C52)</f>
        <v>0.09611474622010277</v>
      </c>
    </row>
    <row r="47" spans="1:9" ht="15">
      <c r="A47" s="19" t="s">
        <v>59</v>
      </c>
      <c r="B47" s="20">
        <v>1</v>
      </c>
      <c r="C47" s="28">
        <v>1</v>
      </c>
      <c r="D47" s="29"/>
      <c r="E47" s="37">
        <f>SUM(C47/C9)</f>
        <v>0.0005714285714285715</v>
      </c>
      <c r="F47" s="37"/>
      <c r="G47" s="37">
        <f>SUM(C47/C8)</f>
        <v>0.0002</v>
      </c>
      <c r="H47" s="37"/>
      <c r="I47" s="32">
        <f>SUM(C47/C52)</f>
        <v>3.6967210084654914E-05</v>
      </c>
    </row>
    <row r="48" spans="1:9" ht="15">
      <c r="A48" s="19" t="s">
        <v>60</v>
      </c>
      <c r="B48" s="20">
        <v>1</v>
      </c>
      <c r="C48" s="28">
        <v>1000</v>
      </c>
      <c r="D48" s="29"/>
      <c r="E48" s="37">
        <f>SUM(C48/C9)</f>
        <v>0.5714285714285714</v>
      </c>
      <c r="F48" s="37"/>
      <c r="G48" s="37">
        <f>SUM(C48/C8)</f>
        <v>0.2</v>
      </c>
      <c r="H48" s="37"/>
      <c r="I48" s="32">
        <f>SUM(C48/C52)</f>
        <v>0.03696721008465491</v>
      </c>
    </row>
    <row r="49" spans="1:9" ht="15">
      <c r="A49" s="19" t="s">
        <v>61</v>
      </c>
      <c r="B49" s="20">
        <v>1</v>
      </c>
      <c r="C49" s="28">
        <v>1800</v>
      </c>
      <c r="D49" s="29"/>
      <c r="E49" s="37">
        <f>SUM(C49/C9)</f>
        <v>1.0285714285714285</v>
      </c>
      <c r="F49" s="37"/>
      <c r="G49" s="37">
        <f>SUM(C49/C8)</f>
        <v>0.36</v>
      </c>
      <c r="H49" s="37"/>
      <c r="I49" s="32">
        <f>SUM(C49/C52)</f>
        <v>0.06654097815237885</v>
      </c>
    </row>
    <row r="50" spans="1:9" ht="15">
      <c r="A50" s="19" t="s">
        <v>61</v>
      </c>
      <c r="B50" s="20">
        <v>1</v>
      </c>
      <c r="C50" s="28">
        <v>1</v>
      </c>
      <c r="D50" s="29"/>
      <c r="E50" s="37">
        <f>SUM(C50/C9)</f>
        <v>0.0005714285714285715</v>
      </c>
      <c r="F50" s="37"/>
      <c r="G50" s="37">
        <f>SUM(C50/C8)</f>
        <v>0.0002</v>
      </c>
      <c r="H50" s="37"/>
      <c r="I50" s="32">
        <f>SUM(C50/C52)</f>
        <v>3.6967210084654914E-05</v>
      </c>
    </row>
    <row r="51" spans="1:9" ht="14.25">
      <c r="A51" s="35" t="s">
        <v>62</v>
      </c>
      <c r="B51" s="35"/>
      <c r="C51" s="36">
        <f>C23</f>
        <v>51745</v>
      </c>
      <c r="D51" s="33"/>
      <c r="E51" s="37">
        <f>E23</f>
        <v>29.568571428571428</v>
      </c>
      <c r="F51" s="36"/>
      <c r="G51" s="37">
        <f>G23</f>
        <v>10.349</v>
      </c>
      <c r="H51" s="36"/>
      <c r="I51" s="38">
        <f>SUM(I11:I22)</f>
        <v>1</v>
      </c>
    </row>
    <row r="52" spans="1:9" ht="14.25">
      <c r="A52" s="35" t="s">
        <v>63</v>
      </c>
      <c r="B52" s="35"/>
      <c r="C52" s="36">
        <f>SUM(C26:C50)</f>
        <v>27051</v>
      </c>
      <c r="D52" s="33"/>
      <c r="E52" s="37">
        <f>SUM(E26:E50)</f>
        <v>15.457714285714284</v>
      </c>
      <c r="F52" s="36"/>
      <c r="G52" s="37">
        <f>SUM(G26:G50)</f>
        <v>5.4102000000000015</v>
      </c>
      <c r="H52" s="37"/>
      <c r="I52" s="38">
        <f>SUM(I26:I50)</f>
        <v>0.9999999999999999</v>
      </c>
    </row>
    <row r="53" spans="1:9" ht="14.25">
      <c r="A53" s="44" t="s">
        <v>64</v>
      </c>
      <c r="B53" s="44"/>
      <c r="C53" s="36">
        <f>C51-C52</f>
        <v>24694</v>
      </c>
      <c r="D53" s="33"/>
      <c r="E53" s="37">
        <f>SUM(E51-E52)</f>
        <v>14.110857142857144</v>
      </c>
      <c r="F53" s="36"/>
      <c r="G53" s="37">
        <f>SUM(G51-G52)</f>
        <v>4.938799999999999</v>
      </c>
      <c r="H53" s="36"/>
      <c r="I53" s="45"/>
    </row>
    <row r="54" spans="1:9" ht="14.25">
      <c r="A54" s="44"/>
      <c r="B54" s="44"/>
      <c r="C54" s="36"/>
      <c r="D54" s="33"/>
      <c r="E54" s="37"/>
      <c r="F54" s="36"/>
      <c r="G54" s="36"/>
      <c r="H54" s="36"/>
      <c r="I54" s="45"/>
    </row>
    <row r="55" spans="1:9" ht="15">
      <c r="A55" s="19" t="s">
        <v>65</v>
      </c>
      <c r="B55" s="44"/>
      <c r="C55" s="28">
        <v>150</v>
      </c>
      <c r="D55" s="33"/>
      <c r="E55" s="37">
        <f>SUM(C55/C9)</f>
        <v>0.08571428571428572</v>
      </c>
      <c r="F55" s="36"/>
      <c r="G55" s="37">
        <f>SUM(C55/C8)</f>
        <v>0.03</v>
      </c>
      <c r="H55" s="36"/>
      <c r="I55" s="45"/>
    </row>
    <row r="56" spans="1:9" ht="15">
      <c r="A56" s="46" t="s">
        <v>66</v>
      </c>
      <c r="B56" s="44"/>
      <c r="C56" s="47"/>
      <c r="D56" s="33"/>
      <c r="E56" s="37"/>
      <c r="F56" s="36"/>
      <c r="G56" s="37"/>
      <c r="H56" s="36"/>
      <c r="I56" s="45"/>
    </row>
    <row r="57" spans="1:9" ht="15">
      <c r="A57" s="19" t="s">
        <v>67</v>
      </c>
      <c r="B57" s="44"/>
      <c r="C57" s="28">
        <v>0</v>
      </c>
      <c r="D57" s="33"/>
      <c r="E57" s="37"/>
      <c r="F57" s="36"/>
      <c r="G57" s="37"/>
      <c r="H57" s="36"/>
      <c r="I57" s="45"/>
    </row>
    <row r="58" spans="1:9" ht="15">
      <c r="A58" s="19" t="s">
        <v>68</v>
      </c>
      <c r="B58" s="44"/>
      <c r="C58" s="28">
        <v>600</v>
      </c>
      <c r="D58" s="33"/>
      <c r="E58" s="37"/>
      <c r="F58" s="36"/>
      <c r="G58" s="37"/>
      <c r="H58" s="36"/>
      <c r="I58" s="45"/>
    </row>
    <row r="59" spans="1:9" ht="15">
      <c r="A59" s="19"/>
      <c r="B59" s="44"/>
      <c r="C59" s="48">
        <f>SUM(C58-C57)</f>
        <v>600</v>
      </c>
      <c r="D59" s="33"/>
      <c r="E59" s="37">
        <f>SUM(C59/C9)</f>
        <v>0.34285714285714286</v>
      </c>
      <c r="F59" s="36"/>
      <c r="G59" s="37">
        <f>SUM(C59/C8)</f>
        <v>0.12</v>
      </c>
      <c r="H59" s="36"/>
      <c r="I59" s="45"/>
    </row>
    <row r="60" spans="1:9" ht="15">
      <c r="A60" s="19" t="s">
        <v>69</v>
      </c>
      <c r="B60" s="44"/>
      <c r="C60" s="28">
        <v>0</v>
      </c>
      <c r="D60" s="33"/>
      <c r="E60" s="37"/>
      <c r="F60" s="36"/>
      <c r="G60" s="37"/>
      <c r="H60" s="36"/>
      <c r="I60" s="45"/>
    </row>
    <row r="61" spans="1:9" ht="15">
      <c r="A61" s="19" t="s">
        <v>70</v>
      </c>
      <c r="B61" s="44"/>
      <c r="C61" s="28">
        <v>400</v>
      </c>
      <c r="D61" s="33"/>
      <c r="E61" s="37"/>
      <c r="F61" s="36"/>
      <c r="G61" s="37"/>
      <c r="H61" s="36"/>
      <c r="I61" s="45"/>
    </row>
    <row r="62" spans="1:9" ht="15">
      <c r="A62" s="19"/>
      <c r="B62" s="44"/>
      <c r="C62" s="48">
        <f>SUM(C61-C60)</f>
        <v>400</v>
      </c>
      <c r="D62" s="33"/>
      <c r="E62" s="37">
        <f>SUM(C62/C9)</f>
        <v>0.22857142857142856</v>
      </c>
      <c r="F62" s="36"/>
      <c r="G62" s="37">
        <f>SUM(C62/C8)</f>
        <v>0.08</v>
      </c>
      <c r="H62" s="36"/>
      <c r="I62" s="45"/>
    </row>
    <row r="63" spans="1:9" ht="15">
      <c r="A63" s="19" t="s">
        <v>71</v>
      </c>
      <c r="B63" s="44"/>
      <c r="C63" s="28">
        <v>0</v>
      </c>
      <c r="D63" s="33"/>
      <c r="E63" s="37"/>
      <c r="F63" s="36"/>
      <c r="G63" s="37"/>
      <c r="H63" s="36"/>
      <c r="I63" s="45"/>
    </row>
    <row r="64" spans="1:9" ht="15">
      <c r="A64" s="19" t="s">
        <v>72</v>
      </c>
      <c r="B64" s="44"/>
      <c r="C64" s="28">
        <v>500</v>
      </c>
      <c r="D64" s="33"/>
      <c r="E64" s="37"/>
      <c r="F64" s="36"/>
      <c r="G64" s="37"/>
      <c r="H64" s="36"/>
      <c r="I64" s="45"/>
    </row>
    <row r="65" spans="1:9" ht="15">
      <c r="A65" s="19"/>
      <c r="B65" s="44"/>
      <c r="C65" s="48">
        <f>SUM(C64-C63)</f>
        <v>500</v>
      </c>
      <c r="D65" s="33"/>
      <c r="E65" s="37">
        <f>SUM(C65/C9)</f>
        <v>0.2857142857142857</v>
      </c>
      <c r="F65" s="36"/>
      <c r="G65" s="37">
        <f>SUM(C65/C8)</f>
        <v>0.1</v>
      </c>
      <c r="H65" s="36"/>
      <c r="I65" s="45"/>
    </row>
    <row r="66" spans="1:8" ht="14.25">
      <c r="A66" s="19" t="s">
        <v>73</v>
      </c>
      <c r="C66" s="49">
        <f>SUM(C51+C62+C65)</f>
        <v>52645</v>
      </c>
      <c r="E66" s="50">
        <f>SUM(C66/C9)</f>
        <v>30.082857142857144</v>
      </c>
      <c r="F66" s="51"/>
      <c r="G66" s="52"/>
      <c r="H66" s="51"/>
    </row>
    <row r="67" spans="1:9" ht="20.25">
      <c r="A67" s="19" t="s">
        <v>74</v>
      </c>
      <c r="B67" s="53"/>
      <c r="C67" s="54">
        <f>SUM(C52+C55+C59)</f>
        <v>27801</v>
      </c>
      <c r="D67" s="3"/>
      <c r="E67" s="52">
        <f>SUM(C67/C9)</f>
        <v>15.886285714285714</v>
      </c>
      <c r="F67" s="51"/>
      <c r="G67" s="52">
        <f>SUM(G52+G55+G59)</f>
        <v>5.560200000000002</v>
      </c>
      <c r="H67" s="51"/>
      <c r="I67" s="55"/>
    </row>
    <row r="68" spans="1:9" ht="20.25">
      <c r="A68" s="19" t="s">
        <v>75</v>
      </c>
      <c r="B68" s="53"/>
      <c r="C68" s="36">
        <f>SUM(C66-C67)</f>
        <v>24844</v>
      </c>
      <c r="D68" s="3"/>
      <c r="E68" s="52">
        <f>SUM(E66-E67)</f>
        <v>14.19657142857143</v>
      </c>
      <c r="F68" s="51"/>
      <c r="G68" s="52"/>
      <c r="H68" s="51"/>
      <c r="I68" s="55"/>
    </row>
    <row r="69" spans="1:9" ht="20.25">
      <c r="A69" s="19"/>
      <c r="B69" s="53"/>
      <c r="C69" s="36"/>
      <c r="D69" s="3"/>
      <c r="E69" s="56"/>
      <c r="F69" s="51"/>
      <c r="G69" s="57"/>
      <c r="H69" s="51"/>
      <c r="I69" s="55"/>
    </row>
    <row r="70" spans="1:9" ht="14.25">
      <c r="A70" s="19"/>
      <c r="B70" s="5" t="s">
        <v>76</v>
      </c>
      <c r="C70" s="58" t="s">
        <v>77</v>
      </c>
      <c r="D70" s="3"/>
      <c r="E70" s="56"/>
      <c r="F70" s="51"/>
      <c r="G70" s="57"/>
      <c r="H70" s="51"/>
      <c r="I70" s="55"/>
    </row>
    <row r="71" spans="1:9" ht="18">
      <c r="A71" s="5" t="s">
        <v>78</v>
      </c>
      <c r="B71" s="5" t="s">
        <v>79</v>
      </c>
      <c r="C71" s="5" t="s">
        <v>80</v>
      </c>
      <c r="D71" s="4"/>
      <c r="E71" s="5"/>
      <c r="F71" s="36"/>
      <c r="G71" s="52"/>
      <c r="H71" s="36"/>
      <c r="I71" s="55"/>
    </row>
    <row r="72" spans="1:9" ht="14.25">
      <c r="A72" s="59" t="s">
        <v>81</v>
      </c>
      <c r="B72" s="60">
        <v>4800</v>
      </c>
      <c r="C72" s="61">
        <v>10</v>
      </c>
      <c r="D72" s="62">
        <f aca="true" t="shared" si="1" ref="D72:D83">SUM(B72/C72)</f>
        <v>480</v>
      </c>
      <c r="E72" s="52">
        <f>SUM(B72/C72)/C9</f>
        <v>0.2742857142857143</v>
      </c>
      <c r="F72" s="36"/>
      <c r="G72" s="36"/>
      <c r="H72" s="36"/>
      <c r="I72" s="55"/>
    </row>
    <row r="73" spans="1:9" ht="14.25">
      <c r="A73" s="59" t="s">
        <v>82</v>
      </c>
      <c r="B73" s="63">
        <v>12000</v>
      </c>
      <c r="C73" s="60">
        <v>4</v>
      </c>
      <c r="D73" s="62">
        <f t="shared" si="1"/>
        <v>3000</v>
      </c>
      <c r="E73" s="52">
        <f>SUM(B73/C73)/C9</f>
        <v>1.7142857142857142</v>
      </c>
      <c r="F73" s="36"/>
      <c r="G73" s="52"/>
      <c r="H73" s="36"/>
      <c r="I73" s="45"/>
    </row>
    <row r="74" spans="1:8" ht="14.25">
      <c r="A74" s="64" t="s">
        <v>83</v>
      </c>
      <c r="B74" s="65">
        <v>12000</v>
      </c>
      <c r="C74" s="66">
        <v>10</v>
      </c>
      <c r="D74" s="62">
        <f t="shared" si="1"/>
        <v>1200</v>
      </c>
      <c r="E74" s="52">
        <f>SUM(B74/C74)/C9</f>
        <v>0.6857142857142857</v>
      </c>
      <c r="F74" s="19"/>
      <c r="G74" s="41"/>
      <c r="H74" s="41"/>
    </row>
    <row r="75" spans="1:9" ht="14.25">
      <c r="A75" s="64" t="s">
        <v>84</v>
      </c>
      <c r="B75" s="65">
        <v>18000</v>
      </c>
      <c r="C75" s="66">
        <v>10</v>
      </c>
      <c r="D75" s="62">
        <f t="shared" si="1"/>
        <v>1800</v>
      </c>
      <c r="E75" s="52">
        <f>SUM(B75/C75)/C9</f>
        <v>1.0285714285714285</v>
      </c>
      <c r="F75" s="51"/>
      <c r="G75" s="57"/>
      <c r="H75" s="51"/>
      <c r="I75" s="55"/>
    </row>
    <row r="76" spans="1:9" ht="14.25">
      <c r="A76" s="64" t="s">
        <v>85</v>
      </c>
      <c r="B76" s="65">
        <v>3000</v>
      </c>
      <c r="C76" s="66">
        <v>10</v>
      </c>
      <c r="D76" s="62">
        <f t="shared" si="1"/>
        <v>300</v>
      </c>
      <c r="E76" s="52">
        <f>SUM(B76/C76)/C9</f>
        <v>0.17142857142857143</v>
      </c>
      <c r="F76" s="51"/>
      <c r="G76" s="51"/>
      <c r="H76" s="51"/>
      <c r="I76" s="55"/>
    </row>
    <row r="77" spans="1:9" ht="14.25">
      <c r="A77" s="64" t="s">
        <v>86</v>
      </c>
      <c r="B77" s="65">
        <v>4000</v>
      </c>
      <c r="C77" s="66">
        <v>15</v>
      </c>
      <c r="D77" s="62">
        <f t="shared" si="1"/>
        <v>266.6666666666667</v>
      </c>
      <c r="E77" s="52">
        <f>SUM(B77/C77)/C9</f>
        <v>0.1523809523809524</v>
      </c>
      <c r="F77" s="36"/>
      <c r="G77" s="52"/>
      <c r="H77" s="36"/>
      <c r="I77" s="45"/>
    </row>
    <row r="78" spans="1:9" ht="14.25">
      <c r="A78" s="64" t="s">
        <v>87</v>
      </c>
      <c r="B78" s="65">
        <v>1200</v>
      </c>
      <c r="C78" s="67">
        <v>5</v>
      </c>
      <c r="D78" s="62">
        <f t="shared" si="1"/>
        <v>240</v>
      </c>
      <c r="E78" s="52">
        <f>SUM(B78/C78)/C9</f>
        <v>0.13714285714285715</v>
      </c>
      <c r="F78" s="36"/>
      <c r="G78" s="36"/>
      <c r="H78" s="36"/>
      <c r="I78" s="45"/>
    </row>
    <row r="79" spans="1:9" ht="14.25">
      <c r="A79" s="64" t="s">
        <v>88</v>
      </c>
      <c r="B79" s="65">
        <v>14000</v>
      </c>
      <c r="C79" s="67">
        <v>5</v>
      </c>
      <c r="D79" s="62">
        <f t="shared" si="1"/>
        <v>2800</v>
      </c>
      <c r="E79" s="52">
        <f>SUM(B79/C79)/C9</f>
        <v>1.6</v>
      </c>
      <c r="F79" s="51"/>
      <c r="G79" s="57"/>
      <c r="H79" s="51"/>
      <c r="I79" s="55"/>
    </row>
    <row r="80" spans="1:9" ht="14.25">
      <c r="A80" s="68" t="s">
        <v>89</v>
      </c>
      <c r="B80" s="65">
        <v>1</v>
      </c>
      <c r="C80" s="67">
        <v>1</v>
      </c>
      <c r="D80" s="62">
        <f t="shared" si="1"/>
        <v>1</v>
      </c>
      <c r="E80" s="52">
        <f>SUM(B80/C80)/C9</f>
        <v>0.0005714285714285715</v>
      </c>
      <c r="F80" s="51"/>
      <c r="G80" s="57"/>
      <c r="H80" s="51"/>
      <c r="I80" s="55"/>
    </row>
    <row r="81" spans="1:9" ht="14.25">
      <c r="A81" s="64" t="s">
        <v>90</v>
      </c>
      <c r="B81" s="65">
        <v>1600</v>
      </c>
      <c r="C81" s="67">
        <v>15</v>
      </c>
      <c r="D81" s="62">
        <f t="shared" si="1"/>
        <v>106.66666666666667</v>
      </c>
      <c r="E81" s="52">
        <f>SUM(B81/C81)/C9</f>
        <v>0.06095238095238095</v>
      </c>
      <c r="F81" s="51"/>
      <c r="G81" s="57"/>
      <c r="H81" s="51"/>
      <c r="I81" s="55"/>
    </row>
    <row r="82" spans="1:9" ht="14.25">
      <c r="A82" s="69" t="s">
        <v>91</v>
      </c>
      <c r="B82" s="69">
        <v>2000</v>
      </c>
      <c r="C82" s="59">
        <v>7</v>
      </c>
      <c r="D82" s="62">
        <f t="shared" si="1"/>
        <v>285.7142857142857</v>
      </c>
      <c r="E82" s="52">
        <f>SUM(B82/C82)/C9</f>
        <v>0.163265306122449</v>
      </c>
      <c r="F82" s="36"/>
      <c r="G82" s="36"/>
      <c r="H82" s="36"/>
      <c r="I82" s="45"/>
    </row>
    <row r="83" spans="1:8" ht="14.25">
      <c r="A83" s="70" t="s">
        <v>92</v>
      </c>
      <c r="B83" s="71">
        <v>200</v>
      </c>
      <c r="C83" s="72">
        <v>5</v>
      </c>
      <c r="D83" s="62">
        <f t="shared" si="1"/>
        <v>40</v>
      </c>
      <c r="E83" s="52">
        <f>SUM(B83/C83)/C9</f>
        <v>0.022857142857142857</v>
      </c>
      <c r="F83" s="19"/>
      <c r="G83" s="19"/>
      <c r="H83" s="19"/>
    </row>
    <row r="84" spans="1:8" ht="14.25">
      <c r="A84" s="73" t="s">
        <v>93</v>
      </c>
      <c r="B84" s="74"/>
      <c r="C84" s="73"/>
      <c r="D84" s="75">
        <f>SUM(D72:D83)</f>
        <v>10520.04761904762</v>
      </c>
      <c r="E84" s="52">
        <f>SUM(E72:E83)</f>
        <v>6.011455782312926</v>
      </c>
      <c r="F84" s="19"/>
      <c r="G84" s="76">
        <f>SUM(D84/C8)</f>
        <v>2.104009523809524</v>
      </c>
      <c r="H84" s="19"/>
    </row>
    <row r="85" spans="1:8" ht="15">
      <c r="A85" s="19"/>
      <c r="B85" s="19"/>
      <c r="C85" s="51"/>
      <c r="D85" s="77"/>
      <c r="E85" s="51"/>
      <c r="F85" s="19"/>
      <c r="G85" s="19"/>
      <c r="H85" s="19"/>
    </row>
    <row r="86" spans="1:10" ht="15">
      <c r="A86" s="25" t="s">
        <v>94</v>
      </c>
      <c r="B86" s="19"/>
      <c r="C86" s="51"/>
      <c r="D86" s="77"/>
      <c r="E86" s="51"/>
      <c r="F86" s="3"/>
      <c r="G86" s="52"/>
      <c r="H86" s="3"/>
      <c r="J86" s="78"/>
    </row>
    <row r="87" spans="1:8" ht="15">
      <c r="A87" s="79" t="s">
        <v>95</v>
      </c>
      <c r="B87" s="80">
        <v>35000</v>
      </c>
      <c r="C87" s="81">
        <v>25</v>
      </c>
      <c r="D87" s="82">
        <f>SUM(B87/C87)</f>
        <v>1400</v>
      </c>
      <c r="E87" s="37">
        <f>SUM(B87/C87)/C9</f>
        <v>0.8</v>
      </c>
      <c r="F87" s="3"/>
      <c r="G87" s="52"/>
      <c r="H87" s="3"/>
    </row>
    <row r="88" spans="1:8" ht="15">
      <c r="A88" s="79" t="s">
        <v>96</v>
      </c>
      <c r="B88" s="83">
        <v>1</v>
      </c>
      <c r="C88" s="28">
        <v>1</v>
      </c>
      <c r="D88" s="82">
        <f>SUM(B88/C88)</f>
        <v>1</v>
      </c>
      <c r="E88" s="84">
        <f>SUM(B88/C88)/C9</f>
        <v>0.0005714285714285715</v>
      </c>
      <c r="F88" s="3"/>
      <c r="G88" s="52"/>
      <c r="H88" s="3"/>
    </row>
    <row r="89" spans="1:8" ht="15">
      <c r="A89" s="79" t="s">
        <v>97</v>
      </c>
      <c r="B89" s="83">
        <v>1</v>
      </c>
      <c r="C89" s="28">
        <v>1</v>
      </c>
      <c r="D89" s="82">
        <f>SUM(B89/C89)</f>
        <v>1</v>
      </c>
      <c r="E89" s="84">
        <f>SUM(B89/C89)/C9</f>
        <v>0.0005714285714285715</v>
      </c>
      <c r="F89" s="3"/>
      <c r="G89" s="52"/>
      <c r="H89" s="3"/>
    </row>
    <row r="90" spans="1:8" ht="15">
      <c r="A90" s="79"/>
      <c r="B90" s="83">
        <v>1</v>
      </c>
      <c r="C90" s="28">
        <v>1</v>
      </c>
      <c r="D90" s="82">
        <f>SUM(B90/C90)</f>
        <v>1</v>
      </c>
      <c r="E90" s="84"/>
      <c r="F90" s="3"/>
      <c r="G90" s="56"/>
      <c r="H90" s="3"/>
    </row>
    <row r="91" spans="1:8" ht="15">
      <c r="A91" s="85" t="s">
        <v>98</v>
      </c>
      <c r="B91" s="86"/>
      <c r="C91" s="51"/>
      <c r="D91" s="82">
        <f>SUM(D87:D90)</f>
        <v>1403</v>
      </c>
      <c r="E91" s="37">
        <f>SUM(E87:E90)</f>
        <v>0.8011428571428572</v>
      </c>
      <c r="F91" s="5"/>
      <c r="G91" s="87">
        <f>SUM(D91/C8)</f>
        <v>0.2806</v>
      </c>
      <c r="H91" s="5"/>
    </row>
    <row r="92" spans="1:8" ht="14.25">
      <c r="A92" s="19"/>
      <c r="B92" s="19"/>
      <c r="C92" s="36"/>
      <c r="D92" s="36"/>
      <c r="E92" s="37"/>
      <c r="F92" s="36"/>
      <c r="G92" s="36"/>
      <c r="H92" s="36"/>
    </row>
    <row r="93" spans="1:8" ht="15">
      <c r="A93" s="25" t="s">
        <v>99</v>
      </c>
      <c r="B93" s="25"/>
      <c r="C93" s="82"/>
      <c r="D93" s="82"/>
      <c r="E93" s="82"/>
      <c r="F93" s="36"/>
      <c r="G93" s="36"/>
      <c r="H93" s="36"/>
    </row>
    <row r="94" spans="1:9" ht="15">
      <c r="A94" s="19"/>
      <c r="B94" s="19"/>
      <c r="C94" s="36"/>
      <c r="D94" s="82">
        <f>SUM(C67+D84+D91)</f>
        <v>39724.04761904762</v>
      </c>
      <c r="E94" s="88">
        <f>SUM(E67+E84+E91)</f>
        <v>22.698884353741498</v>
      </c>
      <c r="F94" s="36"/>
      <c r="G94" s="52"/>
      <c r="H94" s="36"/>
      <c r="I94" s="78"/>
    </row>
    <row r="95" spans="1:8" ht="15">
      <c r="A95" s="25"/>
      <c r="B95" s="19"/>
      <c r="C95" s="36"/>
      <c r="D95" s="36"/>
      <c r="E95" s="88"/>
      <c r="F95" s="36"/>
      <c r="G95" s="36"/>
      <c r="H95" s="36"/>
    </row>
    <row r="96" spans="1:8" ht="23.25">
      <c r="A96" s="25" t="s">
        <v>100</v>
      </c>
      <c r="B96" s="2"/>
      <c r="C96" s="29"/>
      <c r="D96" s="2"/>
      <c r="E96" s="52"/>
      <c r="F96" s="3"/>
      <c r="G96" s="52"/>
      <c r="H96" s="3"/>
    </row>
    <row r="97" spans="1:8" ht="23.25">
      <c r="A97" s="9" t="s">
        <v>101</v>
      </c>
      <c r="B97" s="2"/>
      <c r="C97" s="29"/>
      <c r="D97" s="2"/>
      <c r="E97" s="52"/>
      <c r="F97" s="3"/>
      <c r="G97" s="52"/>
      <c r="H97" s="3"/>
    </row>
    <row r="98" spans="1:8" ht="23.25">
      <c r="A98" s="9" t="s">
        <v>102</v>
      </c>
      <c r="B98" s="2"/>
      <c r="C98" s="29"/>
      <c r="D98" s="2"/>
      <c r="E98" s="52"/>
      <c r="F98" s="3"/>
      <c r="G98" s="52"/>
      <c r="H98" s="3"/>
    </row>
    <row r="99" spans="1:8" ht="23.25">
      <c r="A99" s="9"/>
      <c r="B99" s="25" t="s">
        <v>103</v>
      </c>
      <c r="C99" s="48" t="s">
        <v>104</v>
      </c>
      <c r="D99" s="2"/>
      <c r="E99" s="52"/>
      <c r="F99" s="3"/>
      <c r="G99" s="52"/>
      <c r="H99" s="3"/>
    </row>
    <row r="100" spans="1:8" ht="15.75">
      <c r="A100" s="9"/>
      <c r="B100" s="20">
        <v>900</v>
      </c>
      <c r="C100" s="28">
        <v>20</v>
      </c>
      <c r="D100" s="89">
        <f>SUM(B100*C100)</f>
        <v>18000</v>
      </c>
      <c r="E100" s="90">
        <f>SUM(D100/C9)</f>
        <v>10.285714285714286</v>
      </c>
      <c r="F100" s="3"/>
      <c r="G100" s="52"/>
      <c r="H100" s="3"/>
    </row>
    <row r="101" spans="1:8" ht="15.75">
      <c r="A101" s="9"/>
      <c r="B101" s="91"/>
      <c r="C101" s="92"/>
      <c r="D101" s="89"/>
      <c r="E101" s="90"/>
      <c r="F101" s="3"/>
      <c r="G101" s="52"/>
      <c r="H101" s="3"/>
    </row>
    <row r="102" spans="1:8" ht="23.25">
      <c r="A102" s="25" t="s">
        <v>105</v>
      </c>
      <c r="B102" s="2"/>
      <c r="C102" s="29"/>
      <c r="D102" s="93">
        <f>SUM(D94+D100)</f>
        <v>57724.04761904762</v>
      </c>
      <c r="E102" s="94">
        <f>SUM(D102/C9)</f>
        <v>32.98517006802721</v>
      </c>
      <c r="F102" s="3"/>
      <c r="G102" s="52"/>
      <c r="H102" s="3"/>
    </row>
    <row r="103" spans="1:8" ht="23.25">
      <c r="A103" s="25"/>
      <c r="B103" s="2"/>
      <c r="C103" s="29"/>
      <c r="D103" s="2"/>
      <c r="E103" s="52"/>
      <c r="F103" s="3"/>
      <c r="G103" s="52"/>
      <c r="H103" s="3"/>
    </row>
    <row r="104" spans="1:9" ht="15">
      <c r="A104" s="19" t="s">
        <v>106</v>
      </c>
      <c r="B104" s="19"/>
      <c r="C104" s="20">
        <v>90</v>
      </c>
      <c r="D104" s="22"/>
      <c r="E104" s="22"/>
      <c r="F104" s="22"/>
      <c r="G104" s="22"/>
      <c r="H104" s="22"/>
      <c r="I104" s="11"/>
    </row>
    <row r="105" spans="1:9" ht="15">
      <c r="A105" s="19" t="s">
        <v>107</v>
      </c>
      <c r="B105" s="19"/>
      <c r="C105" s="20">
        <v>2</v>
      </c>
      <c r="D105" s="22"/>
      <c r="E105" s="22"/>
      <c r="F105" s="22"/>
      <c r="G105" s="22"/>
      <c r="H105" s="22"/>
      <c r="I105" s="11"/>
    </row>
    <row r="106" spans="1:9" ht="14.25">
      <c r="A106" s="19"/>
      <c r="B106" s="19"/>
      <c r="C106" s="22"/>
      <c r="D106" s="22"/>
      <c r="E106" s="22"/>
      <c r="F106" s="22"/>
      <c r="G106" s="22"/>
      <c r="H106" s="22"/>
      <c r="I106" s="11"/>
    </row>
    <row r="107" spans="1:9" ht="15.75">
      <c r="A107" s="95" t="s">
        <v>108</v>
      </c>
      <c r="B107" s="95"/>
      <c r="C107" s="22"/>
      <c r="D107" s="22"/>
      <c r="E107" s="22"/>
      <c r="F107" s="22"/>
      <c r="G107" s="22"/>
      <c r="H107" s="22"/>
      <c r="I107" s="11"/>
    </row>
    <row r="108" spans="1:9" ht="15">
      <c r="A108" s="19" t="s">
        <v>109</v>
      </c>
      <c r="B108" s="19"/>
      <c r="C108" s="96">
        <f>SUM(C8/C105)</f>
        <v>2500</v>
      </c>
      <c r="D108" s="52"/>
      <c r="E108" s="97"/>
      <c r="F108" s="97"/>
      <c r="G108" s="19"/>
      <c r="H108" s="19"/>
      <c r="I108" s="11"/>
    </row>
    <row r="109" spans="1:9" ht="15">
      <c r="A109" s="19"/>
      <c r="B109" s="19"/>
      <c r="C109" s="96"/>
      <c r="D109" s="52"/>
      <c r="E109" s="97"/>
      <c r="F109" s="97"/>
      <c r="G109" s="19"/>
      <c r="H109" s="19"/>
      <c r="I109" s="11"/>
    </row>
    <row r="110" spans="1:9" ht="15">
      <c r="A110" s="19" t="s">
        <v>110</v>
      </c>
      <c r="B110" s="19"/>
      <c r="C110" s="96">
        <f>SUM(C9/C105)</f>
        <v>875</v>
      </c>
      <c r="D110" s="52"/>
      <c r="E110" s="97"/>
      <c r="F110" s="97"/>
      <c r="G110" s="19"/>
      <c r="H110" s="19"/>
      <c r="I110" s="11"/>
    </row>
    <row r="111" spans="1:9" ht="15">
      <c r="A111" s="19"/>
      <c r="B111" s="19"/>
      <c r="C111" s="90"/>
      <c r="D111" s="52"/>
      <c r="E111" s="97"/>
      <c r="F111" s="97"/>
      <c r="G111" s="19"/>
      <c r="H111" s="19"/>
      <c r="I111" s="11"/>
    </row>
    <row r="112" spans="1:8" ht="15">
      <c r="A112" s="19" t="s">
        <v>111</v>
      </c>
      <c r="B112" s="19"/>
      <c r="C112" s="98">
        <f>SUM(C35+C36)/C51</f>
        <v>0.09664701903565562</v>
      </c>
      <c r="D112" s="99"/>
      <c r="E112" s="99"/>
      <c r="F112" s="99"/>
      <c r="G112" s="99"/>
      <c r="H112" s="99"/>
    </row>
    <row r="113" spans="1:8" ht="15">
      <c r="A113" s="19"/>
      <c r="B113" s="19"/>
      <c r="C113" s="98"/>
      <c r="D113" s="99"/>
      <c r="E113" s="99"/>
      <c r="F113" s="99"/>
      <c r="G113" s="99"/>
      <c r="H113" s="99"/>
    </row>
    <row r="114" spans="1:8" ht="15">
      <c r="A114" s="19" t="s">
        <v>112</v>
      </c>
      <c r="B114" s="19"/>
      <c r="C114" s="98">
        <f>SUM(D100/C51)</f>
        <v>0.3478596965890424</v>
      </c>
      <c r="D114" s="99"/>
      <c r="E114" s="99"/>
      <c r="F114" s="99"/>
      <c r="G114" s="99"/>
      <c r="H114" s="99"/>
    </row>
    <row r="115" spans="1:8" ht="15">
      <c r="A115" s="19"/>
      <c r="B115" s="19"/>
      <c r="C115" s="98"/>
      <c r="D115" s="99"/>
      <c r="E115" s="99"/>
      <c r="F115" s="99"/>
      <c r="G115" s="99"/>
      <c r="H115" s="99"/>
    </row>
    <row r="116" spans="1:9" ht="15">
      <c r="A116" s="19" t="s">
        <v>113</v>
      </c>
      <c r="B116" s="19"/>
      <c r="C116" s="98">
        <f>SUM(C37:C39)/(C11+C12+C13+C14+C15+C16+C17+C19)</f>
        <v>0.07667763485890916</v>
      </c>
      <c r="D116" s="36"/>
      <c r="E116" s="36"/>
      <c r="F116" s="36"/>
      <c r="G116" s="36"/>
      <c r="H116" s="36"/>
      <c r="I116" s="100"/>
    </row>
    <row r="117" spans="1:9" ht="15">
      <c r="A117" s="19"/>
      <c r="B117" s="19"/>
      <c r="C117" s="82"/>
      <c r="D117" s="36"/>
      <c r="E117" s="36"/>
      <c r="F117" s="36"/>
      <c r="G117" s="36"/>
      <c r="H117" s="36"/>
      <c r="I117" s="100"/>
    </row>
    <row r="118" spans="1:9" ht="15">
      <c r="A118" s="19" t="s">
        <v>114</v>
      </c>
      <c r="B118" s="19"/>
      <c r="C118" s="98">
        <f>SUM((C52)/C51)</f>
        <v>0.5227751473572326</v>
      </c>
      <c r="D118" s="99"/>
      <c r="E118" s="99"/>
      <c r="F118" s="99"/>
      <c r="G118" s="99"/>
      <c r="H118" s="99"/>
      <c r="I118" s="100"/>
    </row>
    <row r="119" spans="1:9" ht="15">
      <c r="A119" s="19"/>
      <c r="B119" s="19"/>
      <c r="C119" s="98"/>
      <c r="D119" s="99"/>
      <c r="E119" s="99"/>
      <c r="F119" s="99"/>
      <c r="G119" s="99"/>
      <c r="H119" s="99"/>
      <c r="I119" s="100"/>
    </row>
    <row r="120" spans="1:9" ht="15">
      <c r="A120" s="19" t="s">
        <v>115</v>
      </c>
      <c r="B120" s="19"/>
      <c r="C120" s="98">
        <f>SUM(C34/C51)</f>
        <v>0.034785969658904244</v>
      </c>
      <c r="D120" s="99"/>
      <c r="E120" s="99"/>
      <c r="F120" s="99"/>
      <c r="G120" s="99"/>
      <c r="H120" s="99"/>
      <c r="I120" s="100"/>
    </row>
    <row r="121" spans="1:9" ht="15">
      <c r="A121" s="19"/>
      <c r="B121" s="19"/>
      <c r="C121" s="101"/>
      <c r="D121" s="102"/>
      <c r="E121" s="102"/>
      <c r="F121" s="102"/>
      <c r="G121" s="102"/>
      <c r="H121" s="102"/>
      <c r="I121" s="103"/>
    </row>
    <row r="122" spans="1:9" ht="15">
      <c r="A122" s="19" t="s">
        <v>116</v>
      </c>
      <c r="B122" s="19"/>
      <c r="C122" s="89">
        <f>SUM(C35+C36+D100)</f>
        <v>23001</v>
      </c>
      <c r="D122" s="39"/>
      <c r="E122" s="39"/>
      <c r="F122" s="39"/>
      <c r="G122" s="39"/>
      <c r="H122" s="39"/>
      <c r="I122" s="104"/>
    </row>
    <row r="123" spans="1:9" ht="15">
      <c r="A123" s="19"/>
      <c r="B123" s="19"/>
      <c r="C123" s="105"/>
      <c r="D123" s="39"/>
      <c r="E123" s="39"/>
      <c r="F123" s="39"/>
      <c r="G123" s="39"/>
      <c r="H123" s="39"/>
      <c r="I123" s="104"/>
    </row>
    <row r="124" spans="1:9" ht="15">
      <c r="A124" s="19" t="s">
        <v>117</v>
      </c>
      <c r="B124" s="19"/>
      <c r="C124" s="89">
        <f>SUM(C26+C28+C29+C30+C31+C32+C35+C36+C37+C39+C40+C42+C43+C44+C46+C47+C48+C49+C50+C55+C59)</f>
        <v>18751</v>
      </c>
      <c r="D124" s="41"/>
      <c r="E124" s="41"/>
      <c r="F124" s="41"/>
      <c r="G124" s="41"/>
      <c r="H124" s="41"/>
      <c r="I124" s="104"/>
    </row>
    <row r="125" spans="1:9" ht="15">
      <c r="A125" s="19" t="s">
        <v>118</v>
      </c>
      <c r="B125" s="19"/>
      <c r="C125" s="89">
        <f>SUM(C27+C33+C34+C38+C41+C45+D84+D91+D100)</f>
        <v>38973.04761904762</v>
      </c>
      <c r="D125" s="39"/>
      <c r="E125" s="39"/>
      <c r="F125" s="39"/>
      <c r="G125" s="39"/>
      <c r="H125" s="39"/>
      <c r="I125" s="104"/>
    </row>
    <row r="126" spans="1:9" ht="15">
      <c r="A126" s="19" t="s">
        <v>119</v>
      </c>
      <c r="B126" s="19"/>
      <c r="C126" s="106">
        <f>SUM(C124/C9)</f>
        <v>10.714857142857143</v>
      </c>
      <c r="D126" s="39"/>
      <c r="E126" s="39"/>
      <c r="F126" s="39"/>
      <c r="G126" s="39"/>
      <c r="H126" s="39"/>
      <c r="I126" s="104"/>
    </row>
    <row r="127" spans="1:9" ht="15">
      <c r="A127" s="19" t="s">
        <v>120</v>
      </c>
      <c r="B127" s="19"/>
      <c r="C127" s="106">
        <f>SUM(C125/C9)</f>
        <v>22.270312925170067</v>
      </c>
      <c r="D127" s="39"/>
      <c r="E127" s="39"/>
      <c r="F127" s="39"/>
      <c r="G127" s="39"/>
      <c r="H127" s="39"/>
      <c r="I127" s="104"/>
    </row>
    <row r="128" spans="1:9" ht="14.25">
      <c r="A128" s="19"/>
      <c r="B128" s="19"/>
      <c r="C128" s="39"/>
      <c r="D128" s="39"/>
      <c r="E128" s="39"/>
      <c r="F128" s="39"/>
      <c r="G128" s="39"/>
      <c r="H128" s="39"/>
      <c r="I128" s="104"/>
    </row>
    <row r="129" spans="1:9" ht="14.25">
      <c r="A129" s="19" t="s">
        <v>121</v>
      </c>
      <c r="B129" s="19"/>
      <c r="C129" s="19"/>
      <c r="D129" s="19"/>
      <c r="E129" s="19"/>
      <c r="F129" s="19"/>
      <c r="G129" s="19"/>
      <c r="H129" s="19"/>
      <c r="I129" s="104"/>
    </row>
    <row r="130" spans="1:9" ht="14.25">
      <c r="A130" s="19" t="s">
        <v>122</v>
      </c>
      <c r="B130" s="19"/>
      <c r="C130" s="19"/>
      <c r="D130" s="19"/>
      <c r="E130" s="19"/>
      <c r="F130" s="19"/>
      <c r="G130" s="19"/>
      <c r="H130" s="19"/>
      <c r="I130" s="104"/>
    </row>
    <row r="131" spans="1:9" ht="14.25">
      <c r="A131" s="19"/>
      <c r="B131" s="19"/>
      <c r="C131" s="19"/>
      <c r="D131" s="19"/>
      <c r="E131" s="19"/>
      <c r="F131" s="19"/>
      <c r="G131" s="19"/>
      <c r="H131" s="19"/>
      <c r="I131" s="45"/>
    </row>
    <row r="132" spans="1:8" ht="14.25">
      <c r="A132" s="19" t="s">
        <v>123</v>
      </c>
      <c r="B132" s="19"/>
      <c r="C132" s="19"/>
      <c r="D132" s="19"/>
      <c r="E132" s="19"/>
      <c r="F132" s="19"/>
      <c r="G132" s="19"/>
      <c r="H132" s="19"/>
    </row>
    <row r="133" spans="1:8" ht="14.25">
      <c r="A133" s="19"/>
      <c r="B133" s="19"/>
      <c r="C133" s="19"/>
      <c r="D133" s="19"/>
      <c r="E133" s="19"/>
      <c r="F133" s="19"/>
      <c r="G133" s="19"/>
      <c r="H133" s="19"/>
    </row>
    <row r="134" spans="1:8" ht="14.25">
      <c r="A134" s="19" t="s">
        <v>124</v>
      </c>
      <c r="B134" s="19"/>
      <c r="C134" s="19"/>
      <c r="D134" s="19"/>
      <c r="E134" s="19"/>
      <c r="F134" s="19"/>
      <c r="G134" s="19"/>
      <c r="H134" s="19"/>
    </row>
    <row r="135" spans="1:8" ht="14.25">
      <c r="A135" s="19"/>
      <c r="B135" s="19"/>
      <c r="C135" s="19"/>
      <c r="D135" s="19"/>
      <c r="E135" s="19"/>
      <c r="F135" s="19"/>
      <c r="G135" s="19"/>
      <c r="H135" s="19"/>
    </row>
    <row r="136" spans="1:8" ht="14.25">
      <c r="A136" s="19" t="s">
        <v>125</v>
      </c>
      <c r="B136" s="19"/>
      <c r="C136" s="19"/>
      <c r="D136" s="19"/>
      <c r="E136" s="19"/>
      <c r="F136" s="19"/>
      <c r="G136" s="19"/>
      <c r="H136" s="19"/>
    </row>
    <row r="145" ht="12.75">
      <c r="A145" t="s">
        <v>318</v>
      </c>
    </row>
  </sheetData>
  <sheetProtection password="F37A" sheet="1"/>
  <protectedRanges>
    <protectedRange sqref="B100:C100" name="Range9"/>
    <protectedRange sqref="C96" name="Range11"/>
    <protectedRange sqref="C55:C65" name="Range12"/>
    <protectedRange sqref="A72:C84" name="Range7"/>
    <protectedRange sqref="B26:C50" name="Range3"/>
    <protectedRange sqref="C5:C9" name="Range1"/>
    <protectedRange sqref="B11:C22" name="Range2"/>
    <protectedRange sqref="A87:C90" name="Range8"/>
    <protectedRange sqref="C104:C105" name="Range10"/>
  </protectedRange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52"/>
  <sheetViews>
    <sheetView tabSelected="1" zoomScalePageLayoutView="0" workbookViewId="0" topLeftCell="A47">
      <selection activeCell="C61" sqref="C61"/>
    </sheetView>
  </sheetViews>
  <sheetFormatPr defaultColWidth="9.140625" defaultRowHeight="12.75"/>
  <cols>
    <col min="1" max="1" width="43.00390625" style="0" customWidth="1"/>
    <col min="2" max="2" width="15.7109375" style="0" customWidth="1"/>
    <col min="3" max="3" width="11.7109375" style="0" customWidth="1"/>
    <col min="4" max="4" width="10.8515625" style="0" customWidth="1"/>
    <col min="5" max="5" width="12.28125" style="0" customWidth="1"/>
    <col min="7" max="7" width="12.7109375" style="0" customWidth="1"/>
    <col min="9" max="9" width="17.00390625" style="0" customWidth="1"/>
  </cols>
  <sheetData>
    <row r="1" ht="61.5" customHeight="1"/>
    <row r="2" spans="1:10" ht="23.25">
      <c r="A2" s="1" t="s">
        <v>319</v>
      </c>
      <c r="B2" s="107" t="s">
        <v>126</v>
      </c>
      <c r="C2" s="2"/>
      <c r="D2" s="2"/>
      <c r="E2" s="3"/>
      <c r="F2" s="3"/>
      <c r="G2" s="3"/>
      <c r="H2" s="3"/>
      <c r="I2" s="3"/>
      <c r="J2" s="3"/>
    </row>
    <row r="3" spans="1:10" ht="18">
      <c r="A3" s="4" t="s">
        <v>317</v>
      </c>
      <c r="B3" s="4"/>
      <c r="C3" s="5"/>
      <c r="D3" s="5"/>
      <c r="E3" s="5"/>
      <c r="F3" s="5"/>
      <c r="G3" s="5"/>
      <c r="H3" s="5"/>
      <c r="I3" s="5"/>
      <c r="J3" s="5"/>
    </row>
    <row r="4" spans="1:11" ht="18.75">
      <c r="A4" s="6" t="s">
        <v>2</v>
      </c>
      <c r="B4" s="7"/>
      <c r="C4" s="5"/>
      <c r="D4" s="5"/>
      <c r="E4" s="5"/>
      <c r="F4" s="5"/>
      <c r="G4" s="251" t="s">
        <v>330</v>
      </c>
      <c r="H4" s="251"/>
      <c r="I4" s="251"/>
      <c r="J4" s="251"/>
      <c r="K4" s="251"/>
    </row>
    <row r="5" spans="1:11" ht="15.75">
      <c r="A5" s="8"/>
      <c r="B5" s="8"/>
      <c r="C5" s="9"/>
      <c r="D5" s="10"/>
      <c r="E5" s="9"/>
      <c r="F5" s="9"/>
      <c r="G5" s="251" t="s">
        <v>332</v>
      </c>
      <c r="H5" s="251"/>
      <c r="I5" s="251"/>
      <c r="J5" s="251"/>
      <c r="K5" s="251"/>
    </row>
    <row r="6" spans="1:9" ht="15.75">
      <c r="A6" s="8" t="s">
        <v>3</v>
      </c>
      <c r="B6" s="8"/>
      <c r="C6" s="12">
        <v>2007</v>
      </c>
      <c r="D6" s="13"/>
      <c r="E6" s="12">
        <v>2009</v>
      </c>
      <c r="F6" s="9"/>
      <c r="G6" s="12">
        <v>2010</v>
      </c>
      <c r="H6" s="9"/>
      <c r="I6" s="12">
        <v>2011</v>
      </c>
    </row>
    <row r="7" spans="1:9" ht="15">
      <c r="A7" s="14" t="s">
        <v>4</v>
      </c>
      <c r="B7" s="14"/>
      <c r="C7" s="15"/>
      <c r="D7" s="16"/>
      <c r="E7" s="15"/>
      <c r="F7" s="14"/>
      <c r="G7" s="15"/>
      <c r="H7" s="14"/>
      <c r="I7" s="15"/>
    </row>
    <row r="8" spans="1:9" ht="15">
      <c r="A8" s="18" t="s">
        <v>5</v>
      </c>
      <c r="B8" s="19"/>
      <c r="C8" s="20">
        <v>5000</v>
      </c>
      <c r="D8" s="21"/>
      <c r="E8" s="20">
        <v>6000</v>
      </c>
      <c r="F8" s="22"/>
      <c r="G8" s="20">
        <v>7500</v>
      </c>
      <c r="H8" s="22"/>
      <c r="I8" s="20">
        <v>10000</v>
      </c>
    </row>
    <row r="9" spans="1:9" ht="15">
      <c r="A9" s="19" t="s">
        <v>6</v>
      </c>
      <c r="B9" s="19"/>
      <c r="C9" s="20">
        <v>1750</v>
      </c>
      <c r="D9" s="21"/>
      <c r="E9" s="20">
        <v>2000</v>
      </c>
      <c r="F9" s="22"/>
      <c r="G9" s="20">
        <v>3000</v>
      </c>
      <c r="H9" s="23"/>
      <c r="I9" s="20">
        <v>5000</v>
      </c>
    </row>
    <row r="10" spans="1:9" ht="14.25">
      <c r="A10" s="19" t="s">
        <v>127</v>
      </c>
      <c r="B10" s="19"/>
      <c r="C10" s="108">
        <f>SUM(C25)/(C9)</f>
        <v>29.476</v>
      </c>
      <c r="D10" s="109"/>
      <c r="E10" s="108">
        <f>SUM(E25)/(E9)</f>
        <v>32.935</v>
      </c>
      <c r="F10" s="108"/>
      <c r="G10" s="108">
        <f>SUM(G25)/(G9)</f>
        <v>33.623333333333335</v>
      </c>
      <c r="H10" s="108"/>
      <c r="I10" s="108">
        <f>SUM(I25)/(I9)</f>
        <v>33.574</v>
      </c>
    </row>
    <row r="11" spans="1:9" ht="15">
      <c r="A11" s="25" t="s">
        <v>7</v>
      </c>
      <c r="B11" s="25" t="s">
        <v>8</v>
      </c>
      <c r="C11" s="22"/>
      <c r="D11" s="26"/>
      <c r="E11" s="22"/>
      <c r="F11" s="19"/>
      <c r="G11" s="22"/>
      <c r="H11" s="19"/>
      <c r="I11" s="22"/>
    </row>
    <row r="12" spans="1:9" ht="15">
      <c r="A12" s="19" t="s">
        <v>12</v>
      </c>
      <c r="B12" s="20">
        <v>835</v>
      </c>
      <c r="C12" s="28">
        <v>28875</v>
      </c>
      <c r="D12" s="29"/>
      <c r="E12" s="28">
        <v>43000</v>
      </c>
      <c r="F12" s="30"/>
      <c r="G12" s="28">
        <v>78000</v>
      </c>
      <c r="H12" s="31"/>
      <c r="I12" s="28">
        <v>145000</v>
      </c>
    </row>
    <row r="13" spans="1:9" ht="15">
      <c r="A13" s="19" t="s">
        <v>13</v>
      </c>
      <c r="B13" s="20">
        <v>600</v>
      </c>
      <c r="C13" s="28">
        <v>13035</v>
      </c>
      <c r="D13" s="29"/>
      <c r="E13" s="28">
        <v>13200</v>
      </c>
      <c r="F13" s="30"/>
      <c r="G13" s="28">
        <v>13200</v>
      </c>
      <c r="H13" s="31"/>
      <c r="I13" s="28">
        <v>13200</v>
      </c>
    </row>
    <row r="14" spans="1:9" ht="15">
      <c r="A14" s="19" t="s">
        <v>14</v>
      </c>
      <c r="B14" s="20">
        <v>150</v>
      </c>
      <c r="C14" s="28">
        <v>4050</v>
      </c>
      <c r="D14" s="29"/>
      <c r="E14" s="28">
        <v>4050</v>
      </c>
      <c r="F14" s="30"/>
      <c r="G14" s="28">
        <v>4050</v>
      </c>
      <c r="H14" s="31"/>
      <c r="I14" s="28">
        <v>4050</v>
      </c>
    </row>
    <row r="15" spans="1:10" ht="15">
      <c r="A15" s="19" t="s">
        <v>15</v>
      </c>
      <c r="B15" s="20">
        <v>50</v>
      </c>
      <c r="C15" s="28">
        <v>500</v>
      </c>
      <c r="D15" s="29"/>
      <c r="E15" s="28">
        <v>500</v>
      </c>
      <c r="F15" s="33"/>
      <c r="G15" s="28">
        <v>500</v>
      </c>
      <c r="H15" s="31"/>
      <c r="I15" s="28">
        <v>500</v>
      </c>
      <c r="J15" s="34"/>
    </row>
    <row r="16" spans="1:9" ht="15">
      <c r="A16" s="19" t="s">
        <v>16</v>
      </c>
      <c r="B16" s="20">
        <v>150</v>
      </c>
      <c r="C16" s="28">
        <v>1200</v>
      </c>
      <c r="D16" s="29"/>
      <c r="E16" s="28">
        <v>1200</v>
      </c>
      <c r="F16" s="33"/>
      <c r="G16" s="28">
        <v>1200</v>
      </c>
      <c r="H16" s="31"/>
      <c r="I16" s="28">
        <v>1200</v>
      </c>
    </row>
    <row r="17" spans="1:9" ht="15">
      <c r="A17" s="19" t="s">
        <v>17</v>
      </c>
      <c r="B17" s="20">
        <v>40</v>
      </c>
      <c r="C17" s="28">
        <v>320</v>
      </c>
      <c r="D17" s="29"/>
      <c r="E17" s="28">
        <v>320</v>
      </c>
      <c r="F17" s="33"/>
      <c r="G17" s="28">
        <v>320</v>
      </c>
      <c r="H17" s="31"/>
      <c r="I17" s="28">
        <v>320</v>
      </c>
    </row>
    <row r="18" spans="1:9" ht="15">
      <c r="A18" s="19" t="s">
        <v>320</v>
      </c>
      <c r="B18" s="20"/>
      <c r="C18" s="28">
        <v>1</v>
      </c>
      <c r="D18" s="29"/>
      <c r="E18" s="28"/>
      <c r="F18" s="33"/>
      <c r="G18" s="28"/>
      <c r="H18" s="31"/>
      <c r="I18" s="28"/>
    </row>
    <row r="19" spans="1:9" ht="15">
      <c r="A19" s="19" t="s">
        <v>18</v>
      </c>
      <c r="B19" s="20">
        <v>1</v>
      </c>
      <c r="C19" s="28">
        <v>1</v>
      </c>
      <c r="D19" s="29"/>
      <c r="E19" s="28">
        <v>0</v>
      </c>
      <c r="F19" s="33"/>
      <c r="G19" s="28">
        <v>0</v>
      </c>
      <c r="H19" s="31"/>
      <c r="I19" s="28">
        <v>0</v>
      </c>
    </row>
    <row r="20" spans="1:9" ht="14.25">
      <c r="A20" s="19"/>
      <c r="B20" s="18" t="s">
        <v>19</v>
      </c>
      <c r="C20" s="29"/>
      <c r="D20" s="29"/>
      <c r="E20" s="29"/>
      <c r="F20" s="33"/>
      <c r="G20" s="29"/>
      <c r="H20" s="31"/>
      <c r="I20" s="29"/>
    </row>
    <row r="21" spans="1:9" ht="15">
      <c r="A21" s="19" t="s">
        <v>20</v>
      </c>
      <c r="B21" s="20" t="s">
        <v>21</v>
      </c>
      <c r="C21" s="28">
        <v>2000</v>
      </c>
      <c r="D21" s="29"/>
      <c r="E21" s="28">
        <v>2000</v>
      </c>
      <c r="F21" s="33"/>
      <c r="G21" s="28">
        <v>2000</v>
      </c>
      <c r="H21" s="31"/>
      <c r="I21" s="28">
        <v>2000</v>
      </c>
    </row>
    <row r="22" spans="1:9" ht="15">
      <c r="A22" s="19" t="s">
        <v>22</v>
      </c>
      <c r="B22" s="20" t="s">
        <v>23</v>
      </c>
      <c r="C22" s="28">
        <v>1000</v>
      </c>
      <c r="D22" s="29"/>
      <c r="E22" s="28">
        <v>1000</v>
      </c>
      <c r="F22" s="33"/>
      <c r="G22" s="28">
        <v>1000</v>
      </c>
      <c r="H22" s="31"/>
      <c r="I22" s="28">
        <v>1000</v>
      </c>
    </row>
    <row r="23" spans="1:9" ht="15">
      <c r="A23" s="19" t="s">
        <v>24</v>
      </c>
      <c r="B23" s="20"/>
      <c r="C23" s="28">
        <v>1</v>
      </c>
      <c r="D23" s="29"/>
      <c r="E23" s="28">
        <v>0</v>
      </c>
      <c r="F23" s="33"/>
      <c r="G23" s="28">
        <v>0</v>
      </c>
      <c r="H23" s="31"/>
      <c r="I23" s="28">
        <v>0</v>
      </c>
    </row>
    <row r="24" spans="1:9" ht="15">
      <c r="A24" s="19" t="s">
        <v>24</v>
      </c>
      <c r="B24" s="20"/>
      <c r="C24" s="28">
        <v>600</v>
      </c>
      <c r="D24" s="29"/>
      <c r="E24" s="28">
        <v>600</v>
      </c>
      <c r="F24" s="33"/>
      <c r="G24" s="28">
        <v>600</v>
      </c>
      <c r="H24" s="31"/>
      <c r="I24" s="28">
        <v>600</v>
      </c>
    </row>
    <row r="25" spans="1:9" ht="14.25">
      <c r="A25" s="35" t="s">
        <v>25</v>
      </c>
      <c r="B25" s="35"/>
      <c r="C25" s="36">
        <f>SUM(C12:C24)</f>
        <v>51583</v>
      </c>
      <c r="D25" s="33"/>
      <c r="E25" s="36">
        <f>SUM(E12:E24)</f>
        <v>65870</v>
      </c>
      <c r="F25" s="36"/>
      <c r="G25" s="36">
        <f>SUM(G12:G24)</f>
        <v>100870</v>
      </c>
      <c r="H25" s="37"/>
      <c r="I25" s="36">
        <f>SUM(I12:I24)</f>
        <v>167870</v>
      </c>
    </row>
    <row r="26" spans="1:9" ht="14.25">
      <c r="A26" s="19"/>
      <c r="B26" s="19"/>
      <c r="C26" s="39"/>
      <c r="D26" s="40"/>
      <c r="E26" s="39"/>
      <c r="F26" s="19"/>
      <c r="G26" s="39"/>
      <c r="H26" s="41"/>
      <c r="I26" s="39"/>
    </row>
    <row r="27" spans="1:9" ht="15">
      <c r="A27" s="25" t="s">
        <v>26</v>
      </c>
      <c r="B27" s="25" t="s">
        <v>27</v>
      </c>
      <c r="C27" s="19"/>
      <c r="D27" s="18"/>
      <c r="E27" s="19"/>
      <c r="F27" s="19"/>
      <c r="G27" s="19"/>
      <c r="H27" s="41"/>
      <c r="I27" s="19"/>
    </row>
    <row r="28" spans="1:9" ht="15">
      <c r="A28" s="19" t="s">
        <v>31</v>
      </c>
      <c r="B28" s="20">
        <v>18</v>
      </c>
      <c r="C28" s="28">
        <v>1</v>
      </c>
      <c r="D28" s="29"/>
      <c r="E28" s="28">
        <v>1</v>
      </c>
      <c r="F28" s="37"/>
      <c r="G28" s="28">
        <v>1</v>
      </c>
      <c r="H28" s="37"/>
      <c r="I28" s="28">
        <v>1</v>
      </c>
    </row>
    <row r="29" spans="1:9" ht="15">
      <c r="A29" s="19" t="s">
        <v>32</v>
      </c>
      <c r="B29" s="20">
        <v>250</v>
      </c>
      <c r="C29" s="28">
        <v>600</v>
      </c>
      <c r="D29" s="29"/>
      <c r="E29" s="28">
        <v>600</v>
      </c>
      <c r="F29" s="37"/>
      <c r="G29" s="28">
        <v>600</v>
      </c>
      <c r="H29" s="37"/>
      <c r="I29" s="28">
        <v>600</v>
      </c>
    </row>
    <row r="30" spans="1:9" ht="15">
      <c r="A30" s="19" t="s">
        <v>33</v>
      </c>
      <c r="B30" s="20"/>
      <c r="C30" s="28">
        <v>1</v>
      </c>
      <c r="D30" s="29"/>
      <c r="E30" s="28">
        <v>1</v>
      </c>
      <c r="F30" s="37"/>
      <c r="G30" s="28">
        <v>1</v>
      </c>
      <c r="H30" s="37"/>
      <c r="I30" s="28">
        <v>1</v>
      </c>
    </row>
    <row r="31" spans="1:9" ht="15">
      <c r="A31" s="19" t="s">
        <v>34</v>
      </c>
      <c r="B31" s="20"/>
      <c r="C31" s="28">
        <v>200</v>
      </c>
      <c r="D31" s="29"/>
      <c r="E31" s="28">
        <v>200</v>
      </c>
      <c r="F31" s="37"/>
      <c r="G31" s="28">
        <v>200</v>
      </c>
      <c r="H31" s="37"/>
      <c r="I31" s="28">
        <v>200</v>
      </c>
    </row>
    <row r="32" spans="1:9" ht="15">
      <c r="A32" s="19" t="s">
        <v>35</v>
      </c>
      <c r="B32" s="20"/>
      <c r="C32" s="28">
        <v>1</v>
      </c>
      <c r="D32" s="29"/>
      <c r="E32" s="28">
        <v>1</v>
      </c>
      <c r="F32" s="37"/>
      <c r="G32" s="28">
        <v>1</v>
      </c>
      <c r="H32" s="37"/>
      <c r="I32" s="28">
        <v>1</v>
      </c>
    </row>
    <row r="33" spans="1:9" ht="15">
      <c r="A33" s="19" t="s">
        <v>36</v>
      </c>
      <c r="B33" s="20" t="s">
        <v>37</v>
      </c>
      <c r="C33" s="28">
        <v>1300</v>
      </c>
      <c r="D33" s="29"/>
      <c r="E33" s="28">
        <v>1300</v>
      </c>
      <c r="F33" s="37"/>
      <c r="G33" s="28">
        <v>1300</v>
      </c>
      <c r="H33" s="37"/>
      <c r="I33" s="28">
        <v>1300</v>
      </c>
    </row>
    <row r="34" spans="1:9" ht="15">
      <c r="A34" s="19" t="s">
        <v>38</v>
      </c>
      <c r="B34" s="20" t="s">
        <v>39</v>
      </c>
      <c r="C34" s="28">
        <v>450</v>
      </c>
      <c r="D34" s="29"/>
      <c r="E34" s="28">
        <v>450</v>
      </c>
      <c r="F34" s="37"/>
      <c r="G34" s="28">
        <v>450</v>
      </c>
      <c r="H34" s="37"/>
      <c r="I34" s="28">
        <v>450</v>
      </c>
    </row>
    <row r="35" spans="1:9" ht="15">
      <c r="A35" s="19" t="s">
        <v>40</v>
      </c>
      <c r="B35" s="20">
        <v>1</v>
      </c>
      <c r="C35" s="28">
        <v>2000</v>
      </c>
      <c r="D35" s="29"/>
      <c r="E35" s="28">
        <v>2000</v>
      </c>
      <c r="F35" s="37"/>
      <c r="G35" s="28">
        <v>2000</v>
      </c>
      <c r="H35" s="37"/>
      <c r="I35" s="28">
        <v>2000</v>
      </c>
    </row>
    <row r="36" spans="1:9" ht="15">
      <c r="A36" s="19" t="s">
        <v>41</v>
      </c>
      <c r="B36" s="42">
        <v>0.09</v>
      </c>
      <c r="C36" s="28">
        <v>1800</v>
      </c>
      <c r="D36" s="29"/>
      <c r="E36" s="28">
        <v>1800</v>
      </c>
      <c r="F36" s="37"/>
      <c r="G36" s="28">
        <v>1800</v>
      </c>
      <c r="H36" s="37"/>
      <c r="I36" s="28">
        <v>1800</v>
      </c>
    </row>
    <row r="37" spans="1:9" ht="15">
      <c r="A37" s="19" t="s">
        <v>42</v>
      </c>
      <c r="B37" s="20">
        <v>1</v>
      </c>
      <c r="C37" s="28">
        <v>1</v>
      </c>
      <c r="D37" s="29"/>
      <c r="E37" s="28">
        <v>1</v>
      </c>
      <c r="F37" s="37"/>
      <c r="G37" s="28">
        <v>1</v>
      </c>
      <c r="H37" s="37"/>
      <c r="I37" s="28">
        <v>1</v>
      </c>
    </row>
    <row r="38" spans="1:9" ht="15">
      <c r="A38" s="19" t="s">
        <v>43</v>
      </c>
      <c r="B38" s="20" t="s">
        <v>44</v>
      </c>
      <c r="C38" s="28">
        <v>5000</v>
      </c>
      <c r="D38" s="29"/>
      <c r="E38" s="28">
        <v>5000</v>
      </c>
      <c r="F38" s="37"/>
      <c r="G38" s="28">
        <v>5000</v>
      </c>
      <c r="H38" s="37"/>
      <c r="I38" s="28">
        <v>5000</v>
      </c>
    </row>
    <row r="39" spans="1:9" ht="15">
      <c r="A39" s="19" t="s">
        <v>45</v>
      </c>
      <c r="B39" s="20">
        <v>1</v>
      </c>
      <c r="C39" s="28">
        <v>300</v>
      </c>
      <c r="D39" s="29"/>
      <c r="E39" s="28">
        <v>300</v>
      </c>
      <c r="F39" s="37"/>
      <c r="G39" s="28">
        <v>300</v>
      </c>
      <c r="H39" s="37"/>
      <c r="I39" s="28">
        <v>300</v>
      </c>
    </row>
    <row r="40" spans="1:9" ht="15">
      <c r="A40" s="19" t="s">
        <v>46</v>
      </c>
      <c r="B40" s="43"/>
      <c r="C40" s="28">
        <v>3400</v>
      </c>
      <c r="D40" s="29"/>
      <c r="E40" s="28">
        <v>3400</v>
      </c>
      <c r="F40" s="37"/>
      <c r="G40" s="28">
        <v>3400</v>
      </c>
      <c r="H40" s="37"/>
      <c r="I40" s="28">
        <v>3400</v>
      </c>
    </row>
    <row r="41" spans="1:9" ht="15">
      <c r="A41" s="19" t="s">
        <v>47</v>
      </c>
      <c r="B41" s="20">
        <v>1</v>
      </c>
      <c r="C41" s="28">
        <v>145</v>
      </c>
      <c r="D41" s="29"/>
      <c r="E41" s="28">
        <v>145</v>
      </c>
      <c r="F41" s="37"/>
      <c r="G41" s="28">
        <v>145</v>
      </c>
      <c r="H41" s="37"/>
      <c r="I41" s="28">
        <v>145</v>
      </c>
    </row>
    <row r="42" spans="1:9" ht="15">
      <c r="A42" s="19" t="s">
        <v>48</v>
      </c>
      <c r="B42" s="20">
        <v>1</v>
      </c>
      <c r="C42" s="28">
        <v>1</v>
      </c>
      <c r="D42" s="29"/>
      <c r="E42" s="28">
        <v>0</v>
      </c>
      <c r="F42" s="37"/>
      <c r="G42" s="28">
        <v>0</v>
      </c>
      <c r="H42" s="37"/>
      <c r="I42" s="28">
        <v>0</v>
      </c>
    </row>
    <row r="43" spans="1:9" ht="15">
      <c r="A43" s="19" t="s">
        <v>50</v>
      </c>
      <c r="B43" s="20">
        <v>1</v>
      </c>
      <c r="C43" s="28">
        <v>1</v>
      </c>
      <c r="D43" s="29"/>
      <c r="E43" s="28">
        <v>0</v>
      </c>
      <c r="F43" s="37"/>
      <c r="G43" s="28">
        <v>0</v>
      </c>
      <c r="H43" s="37"/>
      <c r="I43" s="28">
        <v>0</v>
      </c>
    </row>
    <row r="44" spans="1:9" ht="15">
      <c r="A44" s="19" t="s">
        <v>51</v>
      </c>
      <c r="B44" s="20" t="s">
        <v>52</v>
      </c>
      <c r="C44" s="28">
        <v>2000</v>
      </c>
      <c r="D44" s="29"/>
      <c r="E44" s="28">
        <v>2000</v>
      </c>
      <c r="F44" s="37"/>
      <c r="G44" s="28">
        <v>2000</v>
      </c>
      <c r="H44" s="37"/>
      <c r="I44" s="28">
        <v>2000</v>
      </c>
    </row>
    <row r="45" spans="1:9" ht="15">
      <c r="A45" s="19" t="s">
        <v>53</v>
      </c>
      <c r="B45" s="20" t="s">
        <v>54</v>
      </c>
      <c r="C45" s="28">
        <v>100</v>
      </c>
      <c r="D45" s="29"/>
      <c r="E45" s="28">
        <v>100</v>
      </c>
      <c r="F45" s="37"/>
      <c r="G45" s="28">
        <v>100</v>
      </c>
      <c r="H45" s="37"/>
      <c r="I45" s="28">
        <v>100</v>
      </c>
    </row>
    <row r="46" spans="1:9" ht="15">
      <c r="A46" s="19" t="s">
        <v>55</v>
      </c>
      <c r="B46" s="20">
        <v>1</v>
      </c>
      <c r="C46" s="28">
        <v>31200</v>
      </c>
      <c r="D46" s="29"/>
      <c r="E46" s="28">
        <v>3100</v>
      </c>
      <c r="F46" s="37"/>
      <c r="G46" s="28">
        <v>3100</v>
      </c>
      <c r="H46" s="37"/>
      <c r="I46" s="28">
        <v>3100</v>
      </c>
    </row>
    <row r="47" spans="1:9" ht="15">
      <c r="A47" s="19" t="s">
        <v>56</v>
      </c>
      <c r="B47" s="20" t="s">
        <v>57</v>
      </c>
      <c r="C47" s="28">
        <v>1250</v>
      </c>
      <c r="D47" s="29"/>
      <c r="E47" s="28">
        <v>1250</v>
      </c>
      <c r="F47" s="37"/>
      <c r="G47" s="28">
        <v>1250</v>
      </c>
      <c r="H47" s="37"/>
      <c r="I47" s="28">
        <v>1250</v>
      </c>
    </row>
    <row r="48" spans="1:9" ht="15">
      <c r="A48" s="19" t="s">
        <v>58</v>
      </c>
      <c r="B48" s="20">
        <v>1</v>
      </c>
      <c r="C48" s="28">
        <v>2600</v>
      </c>
      <c r="D48" s="29"/>
      <c r="E48" s="28">
        <v>2600</v>
      </c>
      <c r="F48" s="37"/>
      <c r="G48" s="28">
        <v>2600</v>
      </c>
      <c r="H48" s="37"/>
      <c r="I48" s="28">
        <v>2600</v>
      </c>
    </row>
    <row r="49" spans="1:9" ht="15">
      <c r="A49" s="19" t="s">
        <v>59</v>
      </c>
      <c r="B49" s="20">
        <v>1</v>
      </c>
      <c r="C49" s="28">
        <v>1</v>
      </c>
      <c r="D49" s="29"/>
      <c r="E49" s="28">
        <v>1</v>
      </c>
      <c r="F49" s="37"/>
      <c r="G49" s="28">
        <v>1</v>
      </c>
      <c r="H49" s="37"/>
      <c r="I49" s="28">
        <v>1</v>
      </c>
    </row>
    <row r="50" spans="1:9" ht="15">
      <c r="A50" s="19" t="s">
        <v>60</v>
      </c>
      <c r="B50" s="20">
        <v>1</v>
      </c>
      <c r="C50" s="28">
        <v>1000</v>
      </c>
      <c r="D50" s="29"/>
      <c r="E50" s="28">
        <v>1000</v>
      </c>
      <c r="F50" s="37"/>
      <c r="G50" s="28">
        <v>1000</v>
      </c>
      <c r="H50" s="37"/>
      <c r="I50" s="28">
        <v>1000</v>
      </c>
    </row>
    <row r="51" spans="1:9" ht="15">
      <c r="A51" s="19" t="s">
        <v>61</v>
      </c>
      <c r="B51" s="20">
        <v>1</v>
      </c>
      <c r="C51" s="28">
        <v>1</v>
      </c>
      <c r="D51" s="29"/>
      <c r="E51" s="28">
        <v>1</v>
      </c>
      <c r="F51" s="37"/>
      <c r="G51" s="28">
        <v>1</v>
      </c>
      <c r="H51" s="37"/>
      <c r="I51" s="28">
        <v>1</v>
      </c>
    </row>
    <row r="52" spans="1:9" ht="15">
      <c r="A52" s="19" t="s">
        <v>61</v>
      </c>
      <c r="B52" s="20">
        <v>1</v>
      </c>
      <c r="C52" s="28">
        <v>1</v>
      </c>
      <c r="D52" s="29"/>
      <c r="E52" s="28">
        <v>1</v>
      </c>
      <c r="F52" s="37"/>
      <c r="G52" s="28">
        <v>1</v>
      </c>
      <c r="H52" s="37"/>
      <c r="I52" s="28">
        <v>1</v>
      </c>
    </row>
    <row r="53" spans="1:9" ht="14.25">
      <c r="A53" s="35" t="s">
        <v>62</v>
      </c>
      <c r="B53" s="35"/>
      <c r="C53" s="36">
        <f>C25</f>
        <v>51583</v>
      </c>
      <c r="D53" s="33"/>
      <c r="E53" s="36">
        <f>E25</f>
        <v>65870</v>
      </c>
      <c r="F53" s="36"/>
      <c r="G53" s="36">
        <f>G25</f>
        <v>100870</v>
      </c>
      <c r="H53" s="36"/>
      <c r="I53" s="36">
        <f>I25</f>
        <v>167870</v>
      </c>
    </row>
    <row r="54" spans="1:9" ht="14.25">
      <c r="A54" s="35" t="s">
        <v>63</v>
      </c>
      <c r="B54" s="35"/>
      <c r="C54" s="36">
        <f>SUM(C28:C52)</f>
        <v>53354</v>
      </c>
      <c r="D54" s="33"/>
      <c r="E54" s="36">
        <f>SUM(E28:E52)</f>
        <v>25252</v>
      </c>
      <c r="F54" s="36"/>
      <c r="G54" s="36">
        <f>SUM(G28:G52)</f>
        <v>25252</v>
      </c>
      <c r="H54" s="37"/>
      <c r="I54" s="36">
        <f>SUM(I28:I52)</f>
        <v>25252</v>
      </c>
    </row>
    <row r="55" spans="1:9" ht="14.25">
      <c r="A55" s="44" t="s">
        <v>64</v>
      </c>
      <c r="B55" s="44"/>
      <c r="C55" s="36">
        <f>C53-C54</f>
        <v>-1771</v>
      </c>
      <c r="D55" s="33"/>
      <c r="E55" s="36">
        <f>E53-E54</f>
        <v>40618</v>
      </c>
      <c r="F55" s="36"/>
      <c r="G55" s="36">
        <f>G53-G54</f>
        <v>75618</v>
      </c>
      <c r="H55" s="36"/>
      <c r="I55" s="36">
        <f>I53-I54</f>
        <v>142618</v>
      </c>
    </row>
    <row r="56" spans="1:9" ht="14.25">
      <c r="A56" s="44"/>
      <c r="B56" s="44"/>
      <c r="C56" s="36"/>
      <c r="D56" s="33"/>
      <c r="E56" s="36"/>
      <c r="F56" s="36"/>
      <c r="G56" s="36"/>
      <c r="H56" s="36"/>
      <c r="I56" s="36"/>
    </row>
    <row r="57" spans="1:9" ht="15">
      <c r="A57" s="19" t="s">
        <v>65</v>
      </c>
      <c r="B57" s="44"/>
      <c r="C57" s="28">
        <v>150</v>
      </c>
      <c r="D57" s="33"/>
      <c r="E57" s="28">
        <v>150</v>
      </c>
      <c r="F57" s="36"/>
      <c r="G57" s="28">
        <v>150</v>
      </c>
      <c r="H57" s="36"/>
      <c r="I57" s="28">
        <v>150</v>
      </c>
    </row>
    <row r="58" spans="1:9" ht="15">
      <c r="A58" s="46" t="s">
        <v>66</v>
      </c>
      <c r="B58" s="44"/>
      <c r="C58" s="47"/>
      <c r="D58" s="33"/>
      <c r="E58" s="47"/>
      <c r="F58" s="36"/>
      <c r="G58" s="47"/>
      <c r="H58" s="36"/>
      <c r="I58" s="47"/>
    </row>
    <row r="59" spans="1:9" ht="15">
      <c r="A59" s="19" t="s">
        <v>67</v>
      </c>
      <c r="B59" s="44"/>
      <c r="C59" s="28">
        <v>500</v>
      </c>
      <c r="D59" s="33"/>
      <c r="E59" s="28">
        <v>500</v>
      </c>
      <c r="F59" s="36"/>
      <c r="G59" s="28">
        <v>500</v>
      </c>
      <c r="H59" s="36"/>
      <c r="I59" s="28">
        <v>500</v>
      </c>
    </row>
    <row r="60" spans="1:9" ht="15">
      <c r="A60" s="19" t="s">
        <v>68</v>
      </c>
      <c r="B60" s="44"/>
      <c r="C60" s="28">
        <v>500</v>
      </c>
      <c r="D60" s="33"/>
      <c r="E60" s="28">
        <v>500</v>
      </c>
      <c r="F60" s="36"/>
      <c r="G60" s="28">
        <v>500</v>
      </c>
      <c r="H60" s="36"/>
      <c r="I60" s="28">
        <v>500</v>
      </c>
    </row>
    <row r="61" spans="1:9" ht="15">
      <c r="A61" s="19"/>
      <c r="B61" s="44"/>
      <c r="C61" s="48">
        <f>SUM(C60-C59)</f>
        <v>0</v>
      </c>
      <c r="D61" s="48"/>
      <c r="E61" s="48">
        <f>SUM(E60-E59)</f>
        <v>0</v>
      </c>
      <c r="F61" s="279"/>
      <c r="G61" s="279">
        <f>SUM(G60-G59)</f>
        <v>0</v>
      </c>
      <c r="H61" s="279"/>
      <c r="I61" s="279">
        <f>SUM(I60-I59)</f>
        <v>0</v>
      </c>
    </row>
    <row r="62" spans="1:9" ht="15">
      <c r="A62" s="19" t="s">
        <v>69</v>
      </c>
      <c r="B62" s="44"/>
      <c r="C62" s="28">
        <v>400</v>
      </c>
      <c r="D62" s="33"/>
      <c r="E62" s="28">
        <v>400</v>
      </c>
      <c r="F62" s="36"/>
      <c r="G62" s="28">
        <v>400</v>
      </c>
      <c r="H62" s="36"/>
      <c r="I62" s="28">
        <v>400</v>
      </c>
    </row>
    <row r="63" spans="1:9" ht="15">
      <c r="A63" s="19" t="s">
        <v>70</v>
      </c>
      <c r="B63" s="44"/>
      <c r="C63" s="28">
        <v>400</v>
      </c>
      <c r="D63" s="33"/>
      <c r="E63" s="28">
        <v>400</v>
      </c>
      <c r="F63" s="36"/>
      <c r="G63" s="28">
        <v>400</v>
      </c>
      <c r="H63" s="36"/>
      <c r="I63" s="28">
        <v>400</v>
      </c>
    </row>
    <row r="64" spans="1:9" ht="14.25">
      <c r="A64" s="19"/>
      <c r="B64" s="44"/>
      <c r="C64" s="250">
        <f>SUM(C63-C62)</f>
        <v>0</v>
      </c>
      <c r="D64" s="49"/>
      <c r="E64" s="250">
        <f>SUM(E63-E62)</f>
        <v>0</v>
      </c>
      <c r="F64" s="49"/>
      <c r="G64" s="250">
        <f>SUM(G63-G62)</f>
        <v>0</v>
      </c>
      <c r="H64" s="49"/>
      <c r="I64" s="250">
        <f>SUM(I63-I62)</f>
        <v>0</v>
      </c>
    </row>
    <row r="65" spans="1:9" ht="15">
      <c r="A65" s="19" t="s">
        <v>71</v>
      </c>
      <c r="B65" s="44"/>
      <c r="C65" s="28">
        <v>500</v>
      </c>
      <c r="D65" s="33"/>
      <c r="E65" s="28">
        <v>500</v>
      </c>
      <c r="F65" s="36"/>
      <c r="G65" s="28">
        <v>500</v>
      </c>
      <c r="H65" s="36"/>
      <c r="I65" s="28">
        <v>500</v>
      </c>
    </row>
    <row r="66" spans="1:9" ht="15">
      <c r="A66" s="19" t="s">
        <v>72</v>
      </c>
      <c r="B66" s="44"/>
      <c r="C66" s="28">
        <v>1500</v>
      </c>
      <c r="D66" s="33"/>
      <c r="E66" s="28">
        <v>1500</v>
      </c>
      <c r="F66" s="36"/>
      <c r="G66" s="28">
        <v>1500</v>
      </c>
      <c r="H66" s="36"/>
      <c r="I66" s="28">
        <v>1500</v>
      </c>
    </row>
    <row r="67" spans="1:9" ht="15">
      <c r="A67" s="19"/>
      <c r="B67" s="44"/>
      <c r="C67" s="48">
        <f>SUM(C66-C65)</f>
        <v>1000</v>
      </c>
      <c r="D67" s="279"/>
      <c r="E67" s="279">
        <f>SUM(E66-E65)</f>
        <v>1000</v>
      </c>
      <c r="F67" s="48"/>
      <c r="G67" s="48">
        <f>SUM(G66-G65)</f>
        <v>1000</v>
      </c>
      <c r="H67" s="48"/>
      <c r="I67" s="48">
        <f>SUM(I66-I65)</f>
        <v>1000</v>
      </c>
    </row>
    <row r="68" spans="1:9" ht="14.25">
      <c r="A68" s="19" t="s">
        <v>128</v>
      </c>
      <c r="C68" s="49">
        <f>SUM(C53+C64+C67)</f>
        <v>52583</v>
      </c>
      <c r="D68" s="49"/>
      <c r="E68" s="49">
        <f>SUM(E53+E64+E67)</f>
        <v>66870</v>
      </c>
      <c r="F68" s="49"/>
      <c r="G68" s="49">
        <f>SUM(G53+G64+G67)</f>
        <v>101870</v>
      </c>
      <c r="H68" s="49"/>
      <c r="I68" s="49">
        <f>SUM(I53+I64+I67)</f>
        <v>168870</v>
      </c>
    </row>
    <row r="69" spans="1:9" ht="20.25">
      <c r="A69" s="19" t="s">
        <v>129</v>
      </c>
      <c r="B69" s="53"/>
      <c r="C69" s="54">
        <f>SUM(C54+C57+C61)</f>
        <v>53504</v>
      </c>
      <c r="D69" s="54"/>
      <c r="E69" s="54">
        <f>SUM(E54+E57+E61)</f>
        <v>25402</v>
      </c>
      <c r="F69" s="54"/>
      <c r="G69" s="54">
        <f>SUM(G54+G57+G61)</f>
        <v>25402</v>
      </c>
      <c r="H69" s="54"/>
      <c r="I69" s="54">
        <f>SUM(I54+I57+I61)</f>
        <v>25402</v>
      </c>
    </row>
    <row r="70" spans="1:9" ht="20.25">
      <c r="A70" s="19" t="s">
        <v>130</v>
      </c>
      <c r="B70" s="53"/>
      <c r="C70" s="36">
        <f>SUM(C68-C69)</f>
        <v>-921</v>
      </c>
      <c r="D70" s="36"/>
      <c r="E70" s="36">
        <f>SUM(E68-E69)</f>
        <v>41468</v>
      </c>
      <c r="F70" s="36"/>
      <c r="G70" s="36">
        <f>SUM(G68-G69)</f>
        <v>76468</v>
      </c>
      <c r="H70" s="36"/>
      <c r="I70" s="36">
        <f>SUM(I68-I69)</f>
        <v>143468</v>
      </c>
    </row>
    <row r="71" spans="1:9" ht="20.25">
      <c r="A71" s="19"/>
      <c r="B71" s="53"/>
      <c r="C71" s="36"/>
      <c r="D71" s="3"/>
      <c r="E71" s="56"/>
      <c r="F71" s="51"/>
      <c r="G71" s="57"/>
      <c r="H71" s="51"/>
      <c r="I71" s="55"/>
    </row>
    <row r="72" spans="1:9" ht="14.25">
      <c r="A72" s="19"/>
      <c r="B72" s="5" t="s">
        <v>76</v>
      </c>
      <c r="C72" s="58" t="s">
        <v>77</v>
      </c>
      <c r="D72" s="3"/>
      <c r="E72" s="56"/>
      <c r="F72" s="51"/>
      <c r="G72" s="57"/>
      <c r="H72" s="51"/>
      <c r="I72" s="55"/>
    </row>
    <row r="73" spans="1:9" ht="18">
      <c r="A73" s="5" t="s">
        <v>78</v>
      </c>
      <c r="B73" s="5" t="s">
        <v>79</v>
      </c>
      <c r="C73" s="5" t="s">
        <v>80</v>
      </c>
      <c r="D73" s="4"/>
      <c r="E73" s="5"/>
      <c r="F73" s="36"/>
      <c r="G73" s="52"/>
      <c r="H73" s="36"/>
      <c r="I73" s="55"/>
    </row>
    <row r="74" spans="1:9" ht="15">
      <c r="A74" s="59" t="s">
        <v>81</v>
      </c>
      <c r="B74" s="110">
        <v>4800</v>
      </c>
      <c r="C74" s="61">
        <v>10</v>
      </c>
      <c r="D74" s="62">
        <f aca="true" t="shared" si="0" ref="D74:D85">SUM(B74/C74)</f>
        <v>480</v>
      </c>
      <c r="E74" s="111">
        <v>480</v>
      </c>
      <c r="F74" s="36"/>
      <c r="G74" s="28"/>
      <c r="H74" s="36"/>
      <c r="I74" s="112"/>
    </row>
    <row r="75" spans="1:9" ht="15">
      <c r="A75" s="59" t="s">
        <v>131</v>
      </c>
      <c r="B75" s="63">
        <v>1</v>
      </c>
      <c r="C75" s="110">
        <v>1</v>
      </c>
      <c r="D75" s="62">
        <f t="shared" si="0"/>
        <v>1</v>
      </c>
      <c r="E75" s="111"/>
      <c r="F75" s="36"/>
      <c r="G75" s="111"/>
      <c r="H75" s="36"/>
      <c r="I75" s="113"/>
    </row>
    <row r="76" spans="1:9" ht="15">
      <c r="A76" s="64" t="s">
        <v>83</v>
      </c>
      <c r="B76" s="65">
        <v>12000</v>
      </c>
      <c r="C76" s="66">
        <v>10</v>
      </c>
      <c r="D76" s="62">
        <f t="shared" si="0"/>
        <v>1200</v>
      </c>
      <c r="E76" s="111"/>
      <c r="F76" s="19"/>
      <c r="G76" s="114"/>
      <c r="H76" s="41"/>
      <c r="I76" s="61"/>
    </row>
    <row r="77" spans="1:9" ht="15">
      <c r="A77" s="64" t="s">
        <v>84</v>
      </c>
      <c r="B77" s="65">
        <v>18000</v>
      </c>
      <c r="C77" s="66">
        <v>10</v>
      </c>
      <c r="D77" s="62">
        <f t="shared" si="0"/>
        <v>1800</v>
      </c>
      <c r="E77" s="111"/>
      <c r="F77" s="51"/>
      <c r="G77" s="111"/>
      <c r="H77" s="51"/>
      <c r="I77" s="112"/>
    </row>
    <row r="78" spans="1:9" ht="15">
      <c r="A78" s="64" t="s">
        <v>85</v>
      </c>
      <c r="B78" s="65">
        <v>3000</v>
      </c>
      <c r="C78" s="66">
        <v>10</v>
      </c>
      <c r="D78" s="62">
        <f t="shared" si="0"/>
        <v>300</v>
      </c>
      <c r="E78" s="111"/>
      <c r="F78" s="51"/>
      <c r="G78" s="28"/>
      <c r="H78" s="51"/>
      <c r="I78" s="112"/>
    </row>
    <row r="79" spans="1:9" ht="15">
      <c r="A79" s="64" t="s">
        <v>86</v>
      </c>
      <c r="B79" s="65">
        <v>4000</v>
      </c>
      <c r="C79" s="66">
        <v>15</v>
      </c>
      <c r="D79" s="62">
        <f t="shared" si="0"/>
        <v>266.6666666666667</v>
      </c>
      <c r="E79" s="111"/>
      <c r="F79" s="36"/>
      <c r="G79" s="111"/>
      <c r="H79" s="36"/>
      <c r="I79" s="113"/>
    </row>
    <row r="80" spans="1:9" ht="15">
      <c r="A80" s="64" t="s">
        <v>87</v>
      </c>
      <c r="B80" s="65">
        <v>1200</v>
      </c>
      <c r="C80" s="67">
        <v>5</v>
      </c>
      <c r="D80" s="62">
        <f t="shared" si="0"/>
        <v>240</v>
      </c>
      <c r="E80" s="111"/>
      <c r="F80" s="36"/>
      <c r="G80" s="28"/>
      <c r="H80" s="36"/>
      <c r="I80" s="113"/>
    </row>
    <row r="81" spans="1:9" ht="15">
      <c r="A81" s="64" t="s">
        <v>88</v>
      </c>
      <c r="B81" s="65">
        <v>14000</v>
      </c>
      <c r="C81" s="67">
        <v>5</v>
      </c>
      <c r="D81" s="62">
        <f t="shared" si="0"/>
        <v>2800</v>
      </c>
      <c r="E81" s="111"/>
      <c r="F81" s="51"/>
      <c r="G81" s="111"/>
      <c r="H81" s="51"/>
      <c r="I81" s="112"/>
    </row>
    <row r="82" spans="1:9" ht="15">
      <c r="A82" s="68" t="s">
        <v>89</v>
      </c>
      <c r="B82" s="65">
        <v>1</v>
      </c>
      <c r="C82" s="67">
        <v>1</v>
      </c>
      <c r="D82" s="62">
        <f t="shared" si="0"/>
        <v>1</v>
      </c>
      <c r="E82" s="111"/>
      <c r="F82" s="51"/>
      <c r="G82" s="111"/>
      <c r="H82" s="51"/>
      <c r="I82" s="112"/>
    </row>
    <row r="83" spans="1:9" ht="15">
      <c r="A83" s="64" t="s">
        <v>90</v>
      </c>
      <c r="B83" s="65">
        <v>1600</v>
      </c>
      <c r="C83" s="67">
        <v>15</v>
      </c>
      <c r="D83" s="62">
        <f t="shared" si="0"/>
        <v>106.66666666666667</v>
      </c>
      <c r="E83" s="111"/>
      <c r="F83" s="51"/>
      <c r="G83" s="111"/>
      <c r="H83" s="51"/>
      <c r="I83" s="112"/>
    </row>
    <row r="84" spans="1:9" ht="15">
      <c r="A84" s="69" t="s">
        <v>91</v>
      </c>
      <c r="B84" s="69">
        <v>2000</v>
      </c>
      <c r="C84" s="59">
        <v>7</v>
      </c>
      <c r="D84" s="62">
        <f t="shared" si="0"/>
        <v>285.7142857142857</v>
      </c>
      <c r="E84" s="111"/>
      <c r="F84" s="36"/>
      <c r="G84" s="28"/>
      <c r="H84" s="36"/>
      <c r="I84" s="113"/>
    </row>
    <row r="85" spans="1:9" ht="15">
      <c r="A85" s="70" t="s">
        <v>92</v>
      </c>
      <c r="B85" s="64">
        <v>200</v>
      </c>
      <c r="C85" s="72">
        <v>5</v>
      </c>
      <c r="D85" s="62">
        <f t="shared" si="0"/>
        <v>40</v>
      </c>
      <c r="E85" s="111"/>
      <c r="F85" s="19"/>
      <c r="G85" s="20"/>
      <c r="H85" s="19"/>
      <c r="I85" s="61"/>
    </row>
    <row r="86" spans="1:9" ht="14.25">
      <c r="A86" s="73" t="s">
        <v>93</v>
      </c>
      <c r="B86" s="74"/>
      <c r="C86" s="73"/>
      <c r="D86" s="75">
        <f>SUM(D74:D85)</f>
        <v>7521.047619047618</v>
      </c>
      <c r="E86" s="52">
        <f>SUM(E74:E85)</f>
        <v>480</v>
      </c>
      <c r="F86" s="19"/>
      <c r="G86" s="115">
        <f>SUM(G74:G85)</f>
        <v>0</v>
      </c>
      <c r="H86" s="19"/>
      <c r="I86" s="116">
        <f>SUM(I74:I85)</f>
        <v>0</v>
      </c>
    </row>
    <row r="87" spans="1:8" ht="15">
      <c r="A87" s="19"/>
      <c r="B87" s="19"/>
      <c r="C87" s="51"/>
      <c r="D87" s="77"/>
      <c r="E87" s="51"/>
      <c r="F87" s="19"/>
      <c r="G87" s="19"/>
      <c r="H87" s="19"/>
    </row>
    <row r="88" spans="1:10" ht="15">
      <c r="A88" s="25" t="s">
        <v>94</v>
      </c>
      <c r="B88" s="19"/>
      <c r="C88" s="51"/>
      <c r="D88" s="77"/>
      <c r="E88" s="51"/>
      <c r="F88" s="3"/>
      <c r="G88" s="52"/>
      <c r="H88" s="3"/>
      <c r="J88" s="78"/>
    </row>
    <row r="89" spans="1:9" ht="15">
      <c r="A89" s="79" t="s">
        <v>132</v>
      </c>
      <c r="B89" s="117">
        <v>15000</v>
      </c>
      <c r="C89" s="81">
        <v>25</v>
      </c>
      <c r="D89" s="36">
        <f>SUM(B89/C89)</f>
        <v>600</v>
      </c>
      <c r="E89" s="118"/>
      <c r="F89" s="3"/>
      <c r="G89" s="111"/>
      <c r="H89" s="3"/>
      <c r="I89" s="61"/>
    </row>
    <row r="90" spans="1:9" ht="15">
      <c r="A90" s="79" t="s">
        <v>96</v>
      </c>
      <c r="B90" s="83">
        <v>1</v>
      </c>
      <c r="C90" s="28">
        <v>1</v>
      </c>
      <c r="D90" s="36">
        <f>SUM(B90/C90)</f>
        <v>1</v>
      </c>
      <c r="E90" s="119"/>
      <c r="F90" s="3"/>
      <c r="G90" s="111"/>
      <c r="H90" s="3"/>
      <c r="I90" s="61"/>
    </row>
    <row r="91" spans="1:9" ht="15">
      <c r="A91" s="79" t="s">
        <v>97</v>
      </c>
      <c r="B91" s="83">
        <v>1</v>
      </c>
      <c r="C91" s="28">
        <v>1</v>
      </c>
      <c r="D91" s="36">
        <f>SUM(B91/C91)</f>
        <v>1</v>
      </c>
      <c r="E91" s="119"/>
      <c r="F91" s="3"/>
      <c r="G91" s="111"/>
      <c r="H91" s="3"/>
      <c r="I91" s="61"/>
    </row>
    <row r="92" spans="1:9" ht="15">
      <c r="A92" s="79"/>
      <c r="B92" s="83">
        <v>1</v>
      </c>
      <c r="C92" s="28">
        <v>1</v>
      </c>
      <c r="D92" s="36">
        <f>SUM(B92/C92)</f>
        <v>1</v>
      </c>
      <c r="E92" s="119"/>
      <c r="F92" s="3"/>
      <c r="G92" s="120"/>
      <c r="H92" s="3"/>
      <c r="I92" s="61"/>
    </row>
    <row r="93" spans="1:9" ht="14.25">
      <c r="A93" s="85" t="s">
        <v>98</v>
      </c>
      <c r="B93" s="86"/>
      <c r="C93" s="51"/>
      <c r="D93" s="36">
        <f>SUM(D89:D92)</f>
        <v>603</v>
      </c>
      <c r="E93" s="37">
        <f>SUM(E89:E92)</f>
        <v>0</v>
      </c>
      <c r="F93" s="5"/>
      <c r="G93" s="87">
        <f>SUM(G89:G92)</f>
        <v>0</v>
      </c>
      <c r="H93" s="5"/>
      <c r="I93">
        <f>SUM(I89:I92)</f>
        <v>0</v>
      </c>
    </row>
    <row r="94" spans="1:8" ht="14.25">
      <c r="A94" s="85"/>
      <c r="B94" s="86"/>
      <c r="C94" s="51"/>
      <c r="D94" s="36"/>
      <c r="E94" s="37"/>
      <c r="F94" s="5"/>
      <c r="G94" s="5"/>
      <c r="H94" s="5"/>
    </row>
    <row r="95" spans="1:8" ht="14.25">
      <c r="A95" s="19"/>
      <c r="B95" s="19"/>
      <c r="C95" s="36"/>
      <c r="D95" s="36"/>
      <c r="E95" s="37"/>
      <c r="F95" s="36"/>
      <c r="G95" s="36"/>
      <c r="H95" s="36"/>
    </row>
    <row r="96" spans="1:8" ht="15">
      <c r="A96" s="25" t="s">
        <v>99</v>
      </c>
      <c r="B96" s="25"/>
      <c r="C96" s="82"/>
      <c r="D96" s="82"/>
      <c r="E96" s="82"/>
      <c r="F96" s="36"/>
      <c r="G96" s="36"/>
      <c r="H96" s="36"/>
    </row>
    <row r="97" spans="1:9" ht="15">
      <c r="A97" s="19"/>
      <c r="B97" s="19"/>
      <c r="C97" s="36"/>
      <c r="D97" s="82">
        <f>SUM(C54+C57+C68+D86+D93)</f>
        <v>114211.04761904762</v>
      </c>
      <c r="E97" s="82">
        <f>SUM(E54+E57+E68+E86+E93)</f>
        <v>92752</v>
      </c>
      <c r="F97" s="82"/>
      <c r="G97" s="82">
        <f>SUM(G54+G57+G68+G86+G93)</f>
        <v>127272</v>
      </c>
      <c r="H97" s="82"/>
      <c r="I97" s="82">
        <f>SUM(I54+I57+I68+I86+I93)</f>
        <v>194272</v>
      </c>
    </row>
    <row r="98" spans="1:8" ht="15">
      <c r="A98" s="25"/>
      <c r="B98" s="19"/>
      <c r="C98" s="36"/>
      <c r="D98" s="36"/>
      <c r="E98" s="88"/>
      <c r="F98" s="36"/>
      <c r="G98" s="36"/>
      <c r="H98" s="36"/>
    </row>
    <row r="99" spans="1:8" ht="23.25">
      <c r="A99" s="25" t="s">
        <v>100</v>
      </c>
      <c r="B99" s="2"/>
      <c r="C99" s="277">
        <v>18000</v>
      </c>
      <c r="D99" s="278" t="s">
        <v>336</v>
      </c>
      <c r="E99" s="52"/>
      <c r="F99" s="3"/>
      <c r="G99" s="52"/>
      <c r="H99" s="3"/>
    </row>
    <row r="100" spans="1:8" ht="23.25">
      <c r="A100" s="9" t="s">
        <v>337</v>
      </c>
      <c r="B100" s="2"/>
      <c r="C100" s="29"/>
      <c r="D100" s="2"/>
      <c r="E100" s="52"/>
      <c r="F100" s="3"/>
      <c r="G100" s="52"/>
      <c r="H100" s="3"/>
    </row>
    <row r="101" spans="1:8" ht="23.25">
      <c r="A101" s="9" t="s">
        <v>338</v>
      </c>
      <c r="B101" s="2"/>
      <c r="C101" s="29"/>
      <c r="D101" s="2"/>
      <c r="E101" s="52"/>
      <c r="F101" s="3"/>
      <c r="G101" s="52"/>
      <c r="H101" s="3"/>
    </row>
    <row r="102" spans="1:8" ht="23.25">
      <c r="A102" s="9" t="s">
        <v>339</v>
      </c>
      <c r="B102" s="2"/>
      <c r="C102" s="29"/>
      <c r="D102" s="278" t="s">
        <v>336</v>
      </c>
      <c r="E102" s="52"/>
      <c r="F102" s="3"/>
      <c r="G102" s="52"/>
      <c r="H102" s="3"/>
    </row>
    <row r="103" spans="1:8" ht="23.25">
      <c r="A103" s="9" t="s">
        <v>340</v>
      </c>
      <c r="B103" s="2"/>
      <c r="C103" s="29"/>
      <c r="D103" s="2"/>
      <c r="E103" s="52"/>
      <c r="F103" s="3"/>
      <c r="G103" s="52"/>
      <c r="H103" s="3"/>
    </row>
    <row r="104" spans="1:8" ht="23.25">
      <c r="A104" s="9"/>
      <c r="B104" s="25" t="s">
        <v>103</v>
      </c>
      <c r="C104" s="48" t="s">
        <v>104</v>
      </c>
      <c r="D104" s="2"/>
      <c r="E104" s="52"/>
      <c r="F104" s="3"/>
      <c r="G104" s="52"/>
      <c r="H104" s="3"/>
    </row>
    <row r="105" spans="1:9" ht="15.75">
      <c r="A105" s="9" t="s">
        <v>341</v>
      </c>
      <c r="B105" s="20">
        <v>900</v>
      </c>
      <c r="C105" s="28">
        <v>20</v>
      </c>
      <c r="D105" s="89">
        <f>SUM(B105*C105)</f>
        <v>18000</v>
      </c>
      <c r="E105" s="28">
        <v>18000</v>
      </c>
      <c r="F105" s="3"/>
      <c r="G105" s="28">
        <v>35000</v>
      </c>
      <c r="H105" s="5"/>
      <c r="I105" s="121">
        <v>48000</v>
      </c>
    </row>
    <row r="106" spans="1:8" ht="15.75">
      <c r="A106" s="9"/>
      <c r="B106" s="91"/>
      <c r="C106" s="92"/>
      <c r="D106" s="89"/>
      <c r="E106" s="90"/>
      <c r="F106" s="3"/>
      <c r="G106" s="52"/>
      <c r="H106" s="3"/>
    </row>
    <row r="107" spans="1:9" ht="23.25">
      <c r="A107" s="25" t="s">
        <v>105</v>
      </c>
      <c r="B107" s="2"/>
      <c r="C107" s="29"/>
      <c r="D107" s="122">
        <f>SUM(D97+D105)</f>
        <v>132211.04761904763</v>
      </c>
      <c r="E107" s="122">
        <f>SUM(E97+E105)</f>
        <v>110752</v>
      </c>
      <c r="F107" s="122"/>
      <c r="G107" s="122">
        <f>SUM(G97+G105)</f>
        <v>162272</v>
      </c>
      <c r="H107" s="122"/>
      <c r="I107" s="122">
        <f>SUM(I97+I105)</f>
        <v>242272</v>
      </c>
    </row>
    <row r="108" spans="1:8" ht="23.25">
      <c r="A108" s="25"/>
      <c r="B108" s="2"/>
      <c r="C108" s="29"/>
      <c r="D108" s="89"/>
      <c r="E108" s="52"/>
      <c r="F108" s="3"/>
      <c r="G108" s="52"/>
      <c r="H108" s="3"/>
    </row>
    <row r="109" spans="1:8" ht="23.25">
      <c r="A109" s="25"/>
      <c r="B109" s="2"/>
      <c r="C109" s="29"/>
      <c r="D109" s="89"/>
      <c r="E109" s="52"/>
      <c r="F109" s="3"/>
      <c r="G109" s="52"/>
      <c r="H109" s="3"/>
    </row>
    <row r="110" spans="1:8" ht="23.25">
      <c r="A110" s="25"/>
      <c r="B110" s="2"/>
      <c r="C110" s="29"/>
      <c r="D110" s="2"/>
      <c r="E110" s="52"/>
      <c r="F110" s="3"/>
      <c r="G110" s="52"/>
      <c r="H110" s="3"/>
    </row>
    <row r="111" spans="1:9" ht="15">
      <c r="A111" s="19" t="s">
        <v>106</v>
      </c>
      <c r="B111" s="19"/>
      <c r="C111" s="20">
        <v>90</v>
      </c>
      <c r="D111" s="22"/>
      <c r="E111" s="123">
        <v>70</v>
      </c>
      <c r="F111" s="22"/>
      <c r="G111" s="123">
        <v>70</v>
      </c>
      <c r="H111" s="22"/>
      <c r="I111" s="124">
        <v>70</v>
      </c>
    </row>
    <row r="112" spans="1:9" ht="15">
      <c r="A112" s="19" t="s">
        <v>107</v>
      </c>
      <c r="B112" s="19"/>
      <c r="C112" s="20">
        <v>2</v>
      </c>
      <c r="D112" s="22"/>
      <c r="E112" s="123">
        <v>2</v>
      </c>
      <c r="F112" s="22"/>
      <c r="G112" s="123">
        <v>3</v>
      </c>
      <c r="H112" s="22"/>
      <c r="I112" s="124">
        <v>4</v>
      </c>
    </row>
    <row r="113" spans="1:9" ht="14.25">
      <c r="A113" s="19"/>
      <c r="B113" s="19"/>
      <c r="C113" s="22"/>
      <c r="D113" s="22"/>
      <c r="E113" s="22"/>
      <c r="F113" s="22"/>
      <c r="G113" s="22"/>
      <c r="H113" s="22"/>
      <c r="I113" s="11"/>
    </row>
    <row r="114" spans="1:9" ht="15.75">
      <c r="A114" s="95" t="s">
        <v>108</v>
      </c>
      <c r="B114" s="95"/>
      <c r="C114" s="22"/>
      <c r="D114" s="22"/>
      <c r="E114" s="22"/>
      <c r="F114" s="22"/>
      <c r="G114" s="22"/>
      <c r="H114" s="22"/>
      <c r="I114" s="11"/>
    </row>
    <row r="115" spans="1:9" ht="15">
      <c r="A115" s="19" t="s">
        <v>109</v>
      </c>
      <c r="B115" s="19"/>
      <c r="C115" s="125">
        <f>SUM(C8/C112)</f>
        <v>2500</v>
      </c>
      <c r="D115" s="125"/>
      <c r="E115" s="125">
        <f>SUM(E8/E112)</f>
        <v>3000</v>
      </c>
      <c r="F115" s="125"/>
      <c r="G115" s="125">
        <f>SUM(G8/G112)</f>
        <v>2500</v>
      </c>
      <c r="H115" s="125"/>
      <c r="I115" s="125">
        <f>SUM(I8/I112)</f>
        <v>2500</v>
      </c>
    </row>
    <row r="116" spans="1:9" ht="15">
      <c r="A116" s="19"/>
      <c r="B116" s="19"/>
      <c r="C116" s="96"/>
      <c r="D116" s="52"/>
      <c r="E116" s="97"/>
      <c r="F116" s="97"/>
      <c r="G116" s="19"/>
      <c r="H116" s="19"/>
      <c r="I116" s="11"/>
    </row>
    <row r="117" spans="1:9" ht="15">
      <c r="A117" s="19" t="s">
        <v>110</v>
      </c>
      <c r="B117" s="19"/>
      <c r="C117" s="125">
        <f>SUM(C9/C112)</f>
        <v>875</v>
      </c>
      <c r="D117" s="125"/>
      <c r="E117" s="125">
        <f>SUM(E9/E112)</f>
        <v>1000</v>
      </c>
      <c r="F117" s="125"/>
      <c r="G117" s="125">
        <f>SUM(G9/G112)</f>
        <v>1000</v>
      </c>
      <c r="H117" s="125"/>
      <c r="I117" s="125">
        <f>SUM(I9/I112)</f>
        <v>1250</v>
      </c>
    </row>
    <row r="118" spans="1:9" ht="15">
      <c r="A118" s="19"/>
      <c r="B118" s="19"/>
      <c r="C118" s="90"/>
      <c r="D118" s="52"/>
      <c r="E118" s="97"/>
      <c r="F118" s="97"/>
      <c r="G118" s="19"/>
      <c r="H118" s="19"/>
      <c r="I118" s="11"/>
    </row>
    <row r="119" spans="1:9" ht="15">
      <c r="A119" s="19" t="s">
        <v>111</v>
      </c>
      <c r="B119" s="19"/>
      <c r="C119" s="98">
        <f>SUM(C37+C38)/C53</f>
        <v>0.09695054572242794</v>
      </c>
      <c r="D119" s="98"/>
      <c r="E119" s="98">
        <f>SUM(E37+E38)/E53</f>
        <v>0.07592227114012448</v>
      </c>
      <c r="F119" s="98"/>
      <c r="G119" s="98">
        <f>SUM(G37+G38)/G53</f>
        <v>0.04957866560919996</v>
      </c>
      <c r="H119" s="98"/>
      <c r="I119" s="98">
        <f>SUM(I37+I38)/I53</f>
        <v>0.029790909632453684</v>
      </c>
    </row>
    <row r="120" spans="1:8" ht="15">
      <c r="A120" s="19"/>
      <c r="B120" s="19"/>
      <c r="C120" s="98"/>
      <c r="D120" s="99"/>
      <c r="E120" s="99"/>
      <c r="F120" s="99"/>
      <c r="G120" s="99"/>
      <c r="H120" s="99"/>
    </row>
    <row r="121" spans="1:9" ht="15">
      <c r="A121" s="19" t="s">
        <v>112</v>
      </c>
      <c r="B121" s="19"/>
      <c r="C121" s="98">
        <f>SUM(D105/C53)</f>
        <v>0.34895217416590735</v>
      </c>
      <c r="D121" s="98"/>
      <c r="E121" s="98">
        <f>SUM(E105/E53)</f>
        <v>0.2732655229998482</v>
      </c>
      <c r="F121" s="98"/>
      <c r="G121" s="98">
        <f>SUM(G105/G53)</f>
        <v>0.3469812630117974</v>
      </c>
      <c r="H121" s="98"/>
      <c r="I121" s="98">
        <f>SUM(I105/I53)</f>
        <v>0.2859355453624829</v>
      </c>
    </row>
    <row r="122" spans="1:8" ht="15">
      <c r="A122" s="19"/>
      <c r="B122" s="19"/>
      <c r="C122" s="98"/>
      <c r="D122" s="99"/>
      <c r="E122" s="99"/>
      <c r="F122" s="99"/>
      <c r="G122" s="99"/>
      <c r="H122" s="99"/>
    </row>
    <row r="123" spans="1:9" ht="15">
      <c r="A123" s="19" t="s">
        <v>113</v>
      </c>
      <c r="B123" s="19"/>
      <c r="C123" s="98">
        <f>SUM(C39:C41)/(C12+C13+C14+C15+C16+C17+C19+C21)</f>
        <v>0.07692923310858125</v>
      </c>
      <c r="D123" s="98"/>
      <c r="E123" s="98">
        <f>SUM(E39:E41)/(E12+E13+E14+E15+E16+E17+E19+E21)</f>
        <v>0.0598257351797106</v>
      </c>
      <c r="F123" s="98"/>
      <c r="G123" s="98">
        <f>SUM(G39:G41)/(G12+G13+G14+G15+G16+G17+G19+G21)</f>
        <v>0.03873274906819785</v>
      </c>
      <c r="H123" s="98"/>
      <c r="I123" s="98">
        <f>SUM(I39:I41)/(I12+I13+I14+I15+I16+I17+I19+I21)</f>
        <v>0.02312503758946292</v>
      </c>
    </row>
    <row r="124" spans="1:9" ht="15">
      <c r="A124" s="19"/>
      <c r="B124" s="19"/>
      <c r="C124" s="82"/>
      <c r="D124" s="36"/>
      <c r="E124" s="36"/>
      <c r="F124" s="36"/>
      <c r="G124" s="36"/>
      <c r="H124" s="36"/>
      <c r="I124" s="100"/>
    </row>
    <row r="125" spans="1:9" ht="15">
      <c r="A125" s="19" t="s">
        <v>114</v>
      </c>
      <c r="B125" s="19"/>
      <c r="C125" s="98">
        <f>SUM((C54)/C53)</f>
        <v>1.0343330166915456</v>
      </c>
      <c r="D125" s="98"/>
      <c r="E125" s="98">
        <f>SUM((E54)/E53)</f>
        <v>0.38336116593289815</v>
      </c>
      <c r="F125" s="98"/>
      <c r="G125" s="98">
        <f>SUM((G54)/G53)</f>
        <v>0.25034202438782593</v>
      </c>
      <c r="H125" s="98"/>
      <c r="I125" s="98">
        <f>SUM((I54)/I53)</f>
        <v>0.15042592482277953</v>
      </c>
    </row>
    <row r="126" spans="1:9" ht="15">
      <c r="A126" s="19"/>
      <c r="B126" s="19"/>
      <c r="C126" s="98"/>
      <c r="D126" s="99"/>
      <c r="E126" s="99"/>
      <c r="F126" s="99"/>
      <c r="G126" s="99"/>
      <c r="H126" s="99"/>
      <c r="I126" s="100"/>
    </row>
    <row r="127" spans="1:9" ht="15">
      <c r="A127" s="19" t="s">
        <v>115</v>
      </c>
      <c r="B127" s="19"/>
      <c r="C127" s="98">
        <f>SUM(C36/C53)</f>
        <v>0.03489521741659074</v>
      </c>
      <c r="D127" s="98"/>
      <c r="E127" s="98">
        <f>SUM(E36/E53)</f>
        <v>0.02732655229998482</v>
      </c>
      <c r="F127" s="98"/>
      <c r="G127" s="98">
        <f>SUM(G36/G53)</f>
        <v>0.01784475066917815</v>
      </c>
      <c r="H127" s="98"/>
      <c r="I127" s="98">
        <f>SUM(I36/I53)</f>
        <v>0.010722582951093108</v>
      </c>
    </row>
    <row r="128" spans="1:9" ht="15">
      <c r="A128" s="19"/>
      <c r="B128" s="19"/>
      <c r="C128" s="101"/>
      <c r="D128" s="102"/>
      <c r="E128" s="102"/>
      <c r="F128" s="102"/>
      <c r="G128" s="102"/>
      <c r="H128" s="102"/>
      <c r="I128" s="103"/>
    </row>
    <row r="129" spans="1:9" ht="15">
      <c r="A129" s="19" t="s">
        <v>116</v>
      </c>
      <c r="B129" s="19"/>
      <c r="C129" s="89">
        <f>SUM(C37+C38+D105)</f>
        <v>23001</v>
      </c>
      <c r="E129" s="89">
        <f>SUM(E37+E38+E105)</f>
        <v>23001</v>
      </c>
      <c r="F129" s="89"/>
      <c r="G129" s="89">
        <f>SUM(G37+G38+G105)</f>
        <v>40001</v>
      </c>
      <c r="H129" s="89"/>
      <c r="I129" s="89">
        <f>SUM(I37+I38+I105)</f>
        <v>53001</v>
      </c>
    </row>
    <row r="130" spans="1:9" ht="15">
      <c r="A130" s="19"/>
      <c r="B130" s="19"/>
      <c r="C130" s="105"/>
      <c r="D130" s="39"/>
      <c r="E130" s="39"/>
      <c r="F130" s="39"/>
      <c r="G130" s="39"/>
      <c r="H130" s="39"/>
      <c r="I130" s="104"/>
    </row>
    <row r="131" spans="1:9" ht="15">
      <c r="A131" s="19" t="s">
        <v>117</v>
      </c>
      <c r="B131" s="19"/>
      <c r="C131" s="89">
        <f>SUM(C28+C30+C31+C32+C33+C34+C37+C38+C39+C41+C42+C44+C45+C46+C48+C49+C50+C51+C52+C57+C68)</f>
        <v>97036</v>
      </c>
      <c r="D131" s="89"/>
      <c r="E131" s="89">
        <f>SUM(E28+E30+E31+E32+E33+E34+E37+E38+E39+E41+E42+E44+E45+E46+E48+E49+E50+E51+E52+E57+E68)</f>
        <v>83222</v>
      </c>
      <c r="F131" s="89"/>
      <c r="G131" s="89">
        <f>SUM(G28+G30+G31+G32+G33+G34+G37+G38+G39+G41+G42+G44+G45+G46+G48+G49+G50+G51+G52+G57+G68)</f>
        <v>118222</v>
      </c>
      <c r="H131" s="89"/>
      <c r="I131" s="89">
        <f>SUM(I28+I30+I31+I32+I33+I34+I37+I38+I39+I41+I42+I44+I45+I46+I48+I49+I50+I51+I52+I57+I68)</f>
        <v>185222</v>
      </c>
    </row>
    <row r="132" spans="1:9" ht="15">
      <c r="A132" s="19" t="s">
        <v>118</v>
      </c>
      <c r="B132" s="19"/>
      <c r="C132" s="89">
        <f>SUM(C29+C35+C36+C40+C43+C47+D86+D93+D105)</f>
        <v>35175.04761904762</v>
      </c>
      <c r="D132" s="89"/>
      <c r="E132" s="89">
        <f>SUM(E29+E35+E36+E40+E43+E47+E86+E93+E105)</f>
        <v>27530</v>
      </c>
      <c r="F132" s="89"/>
      <c r="G132" s="89">
        <f>SUM(G29+G35+G36+G40+G43+G47+G86+G93+G105)</f>
        <v>44050</v>
      </c>
      <c r="H132" s="89"/>
      <c r="I132" s="89">
        <f>SUM(I29+I35+I36+I40+I43+I47+I86+I93+I105)</f>
        <v>57050</v>
      </c>
    </row>
    <row r="133" spans="1:9" ht="15">
      <c r="A133" s="19" t="s">
        <v>119</v>
      </c>
      <c r="B133" s="19"/>
      <c r="C133" s="106">
        <f>SUM(C131/C9)</f>
        <v>55.44914285714286</v>
      </c>
      <c r="D133" s="106"/>
      <c r="E133" s="106">
        <f>SUM(E131/E9)</f>
        <v>41.611</v>
      </c>
      <c r="F133" s="106"/>
      <c r="G133" s="106">
        <f>SUM(G131/G9)</f>
        <v>39.407333333333334</v>
      </c>
      <c r="H133" s="106"/>
      <c r="I133" s="106">
        <f>SUM(I131/I9)</f>
        <v>37.0444</v>
      </c>
    </row>
    <row r="134" spans="1:9" ht="15">
      <c r="A134" s="19" t="s">
        <v>120</v>
      </c>
      <c r="B134" s="19"/>
      <c r="C134" s="106">
        <f>SUM(C132/C9)</f>
        <v>20.100027210884353</v>
      </c>
      <c r="D134" s="106"/>
      <c r="E134" s="106">
        <f>SUM(E132/E9)</f>
        <v>13.765</v>
      </c>
      <c r="F134" s="106"/>
      <c r="G134" s="106">
        <f>SUM(G132/G9)</f>
        <v>14.683333333333334</v>
      </c>
      <c r="H134" s="106"/>
      <c r="I134" s="106">
        <f>SUM(I132/I9)</f>
        <v>11.41</v>
      </c>
    </row>
    <row r="135" spans="1:9" ht="14.25">
      <c r="A135" s="19"/>
      <c r="B135" s="19"/>
      <c r="C135" s="39"/>
      <c r="D135" s="39"/>
      <c r="E135" s="39"/>
      <c r="F135" s="39"/>
      <c r="G135" s="39"/>
      <c r="H135" s="39"/>
      <c r="I135" s="104"/>
    </row>
    <row r="136" spans="1:9" ht="14.25">
      <c r="A136" s="19" t="s">
        <v>121</v>
      </c>
      <c r="B136" s="19"/>
      <c r="C136" s="19"/>
      <c r="D136" s="19"/>
      <c r="E136" s="19"/>
      <c r="F136" s="19"/>
      <c r="G136" s="19"/>
      <c r="H136" s="19"/>
      <c r="I136" s="104"/>
    </row>
    <row r="137" spans="1:9" ht="14.25">
      <c r="A137" s="19" t="s">
        <v>122</v>
      </c>
      <c r="B137" s="19"/>
      <c r="C137" s="19"/>
      <c r="D137" s="19"/>
      <c r="E137" s="19"/>
      <c r="F137" s="19"/>
      <c r="G137" s="19"/>
      <c r="H137" s="19"/>
      <c r="I137" s="104"/>
    </row>
    <row r="138" spans="1:9" ht="14.25">
      <c r="A138" s="19"/>
      <c r="B138" s="19"/>
      <c r="C138" s="19"/>
      <c r="D138" s="19"/>
      <c r="E138" s="19"/>
      <c r="F138" s="19"/>
      <c r="G138" s="19"/>
      <c r="H138" s="19"/>
      <c r="I138" s="45"/>
    </row>
    <row r="139" spans="1:8" ht="14.25">
      <c r="A139" s="19" t="s">
        <v>123</v>
      </c>
      <c r="B139" s="19"/>
      <c r="C139" s="19"/>
      <c r="D139" s="19"/>
      <c r="E139" s="19"/>
      <c r="F139" s="19"/>
      <c r="G139" s="19"/>
      <c r="H139" s="19"/>
    </row>
    <row r="140" spans="1:8" ht="14.25">
      <c r="A140" s="19"/>
      <c r="B140" s="19"/>
      <c r="C140" s="19"/>
      <c r="D140" s="19"/>
      <c r="E140" s="19"/>
      <c r="F140" s="19"/>
      <c r="G140" s="19"/>
      <c r="H140" s="19"/>
    </row>
    <row r="141" spans="1:8" ht="14.25">
      <c r="A141" s="19" t="s">
        <v>124</v>
      </c>
      <c r="B141" s="19"/>
      <c r="C141" s="19"/>
      <c r="D141" s="19"/>
      <c r="E141" s="19"/>
      <c r="F141" s="19"/>
      <c r="G141" s="19"/>
      <c r="H141" s="19"/>
    </row>
    <row r="142" spans="1:8" ht="14.25">
      <c r="A142" s="19"/>
      <c r="B142" s="19"/>
      <c r="C142" s="19"/>
      <c r="D142" s="19"/>
      <c r="E142" s="19"/>
      <c r="F142" s="19"/>
      <c r="G142" s="19"/>
      <c r="H142" s="19"/>
    </row>
    <row r="143" spans="1:8" ht="14.25">
      <c r="A143" s="19" t="s">
        <v>125</v>
      </c>
      <c r="B143" s="19"/>
      <c r="C143" s="19"/>
      <c r="D143" s="19"/>
      <c r="E143" s="19"/>
      <c r="F143" s="19"/>
      <c r="G143" s="19"/>
      <c r="H143" s="19"/>
    </row>
    <row r="152" ht="12.75">
      <c r="A152" t="s">
        <v>322</v>
      </c>
    </row>
  </sheetData>
  <sheetProtection password="C6F0" sheet="1"/>
  <protectedRanges>
    <protectedRange sqref="E74:I85" name="Range35"/>
    <protectedRange sqref="G28:G52" name="Range33"/>
    <protectedRange sqref="G57" name="Range31"/>
    <protectedRange sqref="E28:E52" name="Range29"/>
    <protectedRange sqref="G12:G24" name="Range27"/>
    <protectedRange sqref="I8:I9" name="Range25"/>
    <protectedRange sqref="E8:E9" name="Range23"/>
    <protectedRange sqref="G6" name="Range21"/>
    <protectedRange sqref="I111:I112" name="Range19"/>
    <protectedRange sqref="E111:E112" name="Range17"/>
    <protectedRange sqref="G105" name="Range15"/>
    <protectedRange sqref="C105" name="Range13"/>
    <protectedRange sqref="C111:I112" name="Range10"/>
    <protectedRange sqref="A89:C92" name="Range8"/>
    <protectedRange sqref="B12:C24 E12:E24 G12:G24 I12:I24" name="Range2"/>
    <protectedRange sqref="C6:C9 E6:E9 G6:G9 I6:I9" name="Range1"/>
    <protectedRange sqref="B28:C52 E28:E52 G28:G52 I28:I52" name="Range3"/>
    <protectedRange sqref="A74:C86" name="Range7"/>
    <protectedRange sqref="I65:I66 G65:G66 C65:C67 D61:I61 I62:I63 E62:E63 G62:G63 E65:E66 D67:I67 I57:I60 G57:G60 E57:E60 C57:C63" name="Range12"/>
    <protectedRange sqref="C99" name="Range11"/>
    <protectedRange sqref="B105" name="Range9"/>
    <protectedRange sqref="E105" name="Range14"/>
    <protectedRange sqref="I105" name="Range16"/>
    <protectedRange sqref="G111:G112" name="Range18"/>
    <protectedRange sqref="E6" name="Range20"/>
    <protectedRange sqref="I6" name="Range22"/>
    <protectedRange sqref="G8:G9" name="Range24"/>
    <protectedRange sqref="E12:E24" name="Range26"/>
    <protectedRange sqref="I12:I24" name="Range28"/>
    <protectedRange sqref="E57" name="Range30"/>
    <protectedRange sqref="I57" name="Range32"/>
    <protectedRange sqref="I28:I52" name="Range34"/>
    <protectedRange sqref="E89:I92" name="Range36"/>
  </protectedRange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01"/>
  <sheetViews>
    <sheetView zoomScalePageLayoutView="0" workbookViewId="0" topLeftCell="A70">
      <selection activeCell="A101" sqref="A101"/>
    </sheetView>
  </sheetViews>
  <sheetFormatPr defaultColWidth="9.140625" defaultRowHeight="12.75"/>
  <cols>
    <col min="2" max="2" width="11.7109375" style="0" customWidth="1"/>
    <col min="9" max="9" width="10.28125" style="0" customWidth="1"/>
  </cols>
  <sheetData>
    <row r="1" ht="64.5" customHeight="1"/>
    <row r="2" spans="1:15" ht="18">
      <c r="A2" s="258" t="s">
        <v>133</v>
      </c>
      <c r="B2" s="258"/>
      <c r="C2" s="258"/>
      <c r="D2" s="258"/>
      <c r="E2" s="258"/>
      <c r="F2" s="258"/>
      <c r="G2" s="258"/>
      <c r="H2" s="258"/>
      <c r="I2" s="258"/>
      <c r="J2" s="258"/>
      <c r="K2" s="251" t="s">
        <v>330</v>
      </c>
      <c r="L2" s="251"/>
      <c r="M2" s="251"/>
      <c r="N2" s="251"/>
      <c r="O2" s="251"/>
    </row>
    <row r="3" spans="1:15" ht="18">
      <c r="A3" s="248"/>
      <c r="B3" s="247"/>
      <c r="C3" s="247"/>
      <c r="D3" s="247"/>
      <c r="E3" s="247" t="s">
        <v>331</v>
      </c>
      <c r="F3" s="247"/>
      <c r="G3" s="247"/>
      <c r="H3" s="247"/>
      <c r="I3" s="247"/>
      <c r="J3" s="247"/>
      <c r="K3" s="251" t="s">
        <v>333</v>
      </c>
      <c r="L3" s="251"/>
      <c r="M3" s="251"/>
      <c r="N3" s="251"/>
      <c r="O3" s="251"/>
    </row>
    <row r="4" spans="1:15" ht="15.75">
      <c r="A4" s="5" t="s">
        <v>134</v>
      </c>
      <c r="B4" s="252"/>
      <c r="C4" s="253"/>
      <c r="D4" s="253"/>
      <c r="E4" s="253"/>
      <c r="F4" s="126"/>
      <c r="G4" s="127"/>
      <c r="H4" s="128" t="s">
        <v>135</v>
      </c>
      <c r="I4" s="129"/>
      <c r="J4" s="130"/>
      <c r="K4" s="251"/>
      <c r="L4" s="251"/>
      <c r="M4" s="251"/>
      <c r="N4" s="251"/>
      <c r="O4" s="251"/>
    </row>
    <row r="5" spans="1:7" ht="12.75">
      <c r="A5" s="5" t="s">
        <v>136</v>
      </c>
      <c r="B5" s="131"/>
      <c r="C5" s="254"/>
      <c r="D5" s="254"/>
      <c r="E5" s="254"/>
      <c r="F5" s="132"/>
      <c r="G5" s="133"/>
    </row>
    <row r="6" spans="1:8" ht="12.75">
      <c r="A6" s="134"/>
      <c r="B6" s="134" t="s">
        <v>137</v>
      </c>
      <c r="C6" s="135"/>
      <c r="D6" s="134" t="s">
        <v>138</v>
      </c>
      <c r="E6" s="136"/>
      <c r="F6" s="134" t="s">
        <v>139</v>
      </c>
      <c r="G6" s="136"/>
      <c r="H6" s="137"/>
    </row>
    <row r="7" spans="1:10" ht="12.75">
      <c r="A7" s="138" t="s">
        <v>140</v>
      </c>
      <c r="B7" s="139"/>
      <c r="C7" s="140"/>
      <c r="D7" s="141"/>
      <c r="E7" s="142" t="s">
        <v>141</v>
      </c>
      <c r="F7" s="138" t="s">
        <v>142</v>
      </c>
      <c r="G7" s="142"/>
      <c r="H7" s="142"/>
      <c r="I7" s="142"/>
      <c r="J7" s="143" t="s">
        <v>143</v>
      </c>
    </row>
    <row r="8" spans="1:10" ht="12.75">
      <c r="A8" s="144" t="s">
        <v>144</v>
      </c>
      <c r="B8" s="145">
        <v>0</v>
      </c>
      <c r="C8" s="146" t="s">
        <v>145</v>
      </c>
      <c r="D8" s="147">
        <v>0</v>
      </c>
      <c r="E8" s="148">
        <f>B8+D8</f>
        <v>0</v>
      </c>
      <c r="F8" s="149" t="s">
        <v>146</v>
      </c>
      <c r="G8" s="144"/>
      <c r="H8" s="150"/>
      <c r="I8" s="151" t="s">
        <v>147</v>
      </c>
      <c r="J8" s="149"/>
    </row>
    <row r="9" spans="1:10" ht="12.75">
      <c r="A9" s="144" t="s">
        <v>148</v>
      </c>
      <c r="B9" s="152"/>
      <c r="C9" s="146"/>
      <c r="D9" s="147">
        <v>0</v>
      </c>
      <c r="E9" s="148">
        <f>B9+D9</f>
        <v>0</v>
      </c>
      <c r="F9" s="64" t="s">
        <v>149</v>
      </c>
      <c r="G9" s="153"/>
      <c r="H9" s="65"/>
      <c r="I9" s="83"/>
      <c r="J9" s="154">
        <v>0</v>
      </c>
    </row>
    <row r="10" spans="1:10" ht="12.75">
      <c r="A10" s="155"/>
      <c r="B10" s="156"/>
      <c r="C10" s="157"/>
      <c r="D10" s="158"/>
      <c r="E10" s="159"/>
      <c r="F10" s="64" t="s">
        <v>150</v>
      </c>
      <c r="G10" s="153"/>
      <c r="H10" s="65"/>
      <c r="I10" s="83"/>
      <c r="J10" s="154">
        <v>0</v>
      </c>
    </row>
    <row r="11" spans="1:10" ht="12.75">
      <c r="A11" s="144"/>
      <c r="B11" s="160"/>
      <c r="C11" s="161" t="s">
        <v>151</v>
      </c>
      <c r="D11" s="162" t="s">
        <v>152</v>
      </c>
      <c r="E11" s="148"/>
      <c r="F11" s="64" t="s">
        <v>153</v>
      </c>
      <c r="G11" s="153"/>
      <c r="H11" s="65"/>
      <c r="I11" s="83"/>
      <c r="J11" s="154">
        <v>0</v>
      </c>
    </row>
    <row r="12" spans="1:20" ht="18">
      <c r="A12" s="163" t="s">
        <v>154</v>
      </c>
      <c r="B12" s="65"/>
      <c r="C12" s="83"/>
      <c r="D12" s="154"/>
      <c r="E12" s="148">
        <f>C12*D12</f>
        <v>0</v>
      </c>
      <c r="F12" s="64"/>
      <c r="G12" s="153"/>
      <c r="H12" s="65"/>
      <c r="I12" s="164"/>
      <c r="J12" s="154">
        <v>0</v>
      </c>
      <c r="K12" s="258"/>
      <c r="L12" s="258"/>
      <c r="M12" s="258"/>
      <c r="N12" s="258"/>
      <c r="O12" s="258"/>
      <c r="P12" s="258"/>
      <c r="Q12" s="258"/>
      <c r="R12" s="258"/>
      <c r="S12" s="258"/>
      <c r="T12" s="258"/>
    </row>
    <row r="13" spans="1:10" ht="12.75">
      <c r="A13" s="163" t="s">
        <v>155</v>
      </c>
      <c r="B13" s="65"/>
      <c r="C13" s="83"/>
      <c r="D13" s="154"/>
      <c r="E13" s="148">
        <f>C13*D13</f>
        <v>0</v>
      </c>
      <c r="F13" s="165"/>
      <c r="G13" s="166"/>
      <c r="H13" s="167"/>
      <c r="I13" s="168"/>
      <c r="J13" s="154">
        <v>0</v>
      </c>
    </row>
    <row r="14" spans="1:10" ht="12.75">
      <c r="A14" s="64" t="s">
        <v>156</v>
      </c>
      <c r="B14" s="65"/>
      <c r="C14" s="83"/>
      <c r="D14" s="154"/>
      <c r="E14" s="148">
        <f>C14*D14</f>
        <v>0</v>
      </c>
      <c r="F14" s="165"/>
      <c r="G14" s="153"/>
      <c r="H14" s="65"/>
      <c r="I14" s="164"/>
      <c r="J14" s="154">
        <v>0</v>
      </c>
    </row>
    <row r="15" spans="1:10" ht="12.75">
      <c r="A15" s="165" t="s">
        <v>157</v>
      </c>
      <c r="B15" s="169"/>
      <c r="C15" s="170"/>
      <c r="D15" s="171"/>
      <c r="E15" s="148">
        <f>C15*D15</f>
        <v>0</v>
      </c>
      <c r="F15" s="165"/>
      <c r="G15" s="153"/>
      <c r="H15" s="65"/>
      <c r="I15" s="164"/>
      <c r="J15" s="154">
        <v>0</v>
      </c>
    </row>
    <row r="16" spans="1:10" ht="12.75">
      <c r="A16" s="64"/>
      <c r="B16" s="65"/>
      <c r="C16" s="83"/>
      <c r="D16" s="154"/>
      <c r="E16" s="148">
        <f>C16*D16</f>
        <v>0</v>
      </c>
      <c r="F16" s="149" t="s">
        <v>158</v>
      </c>
      <c r="G16" s="149"/>
      <c r="H16" s="149"/>
      <c r="I16" s="149"/>
      <c r="J16" s="154">
        <v>0</v>
      </c>
    </row>
    <row r="17" spans="1:10" ht="12.75">
      <c r="A17" s="64"/>
      <c r="B17" s="172"/>
      <c r="C17" s="173"/>
      <c r="D17" s="174"/>
      <c r="E17" s="148">
        <f aca="true" t="shared" si="0" ref="E17:E24">C17*D17</f>
        <v>0</v>
      </c>
      <c r="F17" s="149" t="s">
        <v>159</v>
      </c>
      <c r="G17" s="144"/>
      <c r="H17" s="175"/>
      <c r="I17" s="150"/>
      <c r="J17" s="154">
        <v>0</v>
      </c>
    </row>
    <row r="18" spans="1:10" ht="12.75">
      <c r="A18" s="64"/>
      <c r="B18" s="65"/>
      <c r="C18" s="83"/>
      <c r="D18" s="154"/>
      <c r="E18" s="148">
        <f t="shared" si="0"/>
        <v>0</v>
      </c>
      <c r="F18" s="149" t="s">
        <v>160</v>
      </c>
      <c r="G18" s="144"/>
      <c r="H18" s="175"/>
      <c r="I18" s="150"/>
      <c r="J18" s="154">
        <v>0</v>
      </c>
    </row>
    <row r="19" spans="1:10" ht="12.75">
      <c r="A19" s="69"/>
      <c r="B19" s="110"/>
      <c r="C19" s="110"/>
      <c r="D19" s="110"/>
      <c r="E19" s="148">
        <f t="shared" si="0"/>
        <v>0</v>
      </c>
      <c r="F19" s="149" t="s">
        <v>161</v>
      </c>
      <c r="G19" s="144"/>
      <c r="H19" s="175"/>
      <c r="I19" s="150"/>
      <c r="J19" s="154">
        <v>0</v>
      </c>
    </row>
    <row r="20" spans="1:10" ht="12.75">
      <c r="A20" s="176"/>
      <c r="B20" s="177"/>
      <c r="C20" s="178"/>
      <c r="D20" s="179"/>
      <c r="E20" s="148">
        <f t="shared" si="0"/>
        <v>0</v>
      </c>
      <c r="F20" s="144" t="s">
        <v>162</v>
      </c>
      <c r="G20" s="175"/>
      <c r="H20" s="175"/>
      <c r="I20" s="150"/>
      <c r="J20" s="154">
        <v>0</v>
      </c>
    </row>
    <row r="21" spans="1:10" ht="12.75">
      <c r="A21" s="180"/>
      <c r="B21" s="181"/>
      <c r="C21" s="181"/>
      <c r="D21" s="176"/>
      <c r="E21" s="148">
        <f t="shared" si="0"/>
        <v>0</v>
      </c>
      <c r="F21" s="144" t="s">
        <v>163</v>
      </c>
      <c r="G21" s="175"/>
      <c r="H21" s="175"/>
      <c r="I21" s="150"/>
      <c r="J21" s="154">
        <v>0</v>
      </c>
    </row>
    <row r="22" spans="1:10" ht="12.75">
      <c r="A22" s="59"/>
      <c r="B22" s="182"/>
      <c r="C22" s="183"/>
      <c r="D22" s="184"/>
      <c r="E22" s="148">
        <f t="shared" si="0"/>
        <v>0</v>
      </c>
      <c r="F22" s="144" t="s">
        <v>160</v>
      </c>
      <c r="G22" s="175"/>
      <c r="H22" s="175"/>
      <c r="I22" s="150"/>
      <c r="J22" s="154">
        <v>0</v>
      </c>
    </row>
    <row r="23" spans="1:10" ht="12.75">
      <c r="A23" s="64"/>
      <c r="B23" s="185"/>
      <c r="C23" s="66"/>
      <c r="D23" s="83"/>
      <c r="E23" s="148">
        <f t="shared" si="0"/>
        <v>0</v>
      </c>
      <c r="F23" s="144" t="s">
        <v>161</v>
      </c>
      <c r="G23" s="175"/>
      <c r="H23" s="175"/>
      <c r="I23" s="150"/>
      <c r="J23" s="154">
        <v>0</v>
      </c>
    </row>
    <row r="24" spans="1:10" ht="12.75">
      <c r="A24" s="64"/>
      <c r="B24" s="185"/>
      <c r="C24" s="66"/>
      <c r="D24" s="83"/>
      <c r="E24" s="148">
        <f t="shared" si="0"/>
        <v>0</v>
      </c>
      <c r="F24" s="149" t="s">
        <v>164</v>
      </c>
      <c r="G24" s="140"/>
      <c r="H24" s="140"/>
      <c r="I24" s="141"/>
      <c r="J24" s="171">
        <v>0</v>
      </c>
    </row>
    <row r="25" spans="1:10" ht="12.75">
      <c r="A25" s="149" t="s">
        <v>165</v>
      </c>
      <c r="B25" s="149"/>
      <c r="C25" s="149"/>
      <c r="D25" s="149"/>
      <c r="E25" s="154">
        <v>0</v>
      </c>
      <c r="F25" s="149" t="s">
        <v>166</v>
      </c>
      <c r="G25" s="140"/>
      <c r="H25" s="140"/>
      <c r="I25" s="141"/>
      <c r="J25" s="171">
        <v>0</v>
      </c>
    </row>
    <row r="26" spans="1:10" ht="12.75">
      <c r="A26" s="144" t="s">
        <v>167</v>
      </c>
      <c r="B26" s="175"/>
      <c r="C26" s="175"/>
      <c r="D26" s="150"/>
      <c r="E26" s="154">
        <v>0</v>
      </c>
      <c r="F26" s="149" t="s">
        <v>168</v>
      </c>
      <c r="G26" s="140"/>
      <c r="H26" s="140"/>
      <c r="I26" s="141"/>
      <c r="J26" s="171">
        <v>0</v>
      </c>
    </row>
    <row r="27" spans="1:10" ht="12.75">
      <c r="A27" s="144" t="s">
        <v>24</v>
      </c>
      <c r="B27" s="175"/>
      <c r="C27" s="175"/>
      <c r="D27" s="150"/>
      <c r="E27" s="154">
        <v>0</v>
      </c>
      <c r="F27" s="149" t="s">
        <v>169</v>
      </c>
      <c r="G27" s="142"/>
      <c r="H27" s="139"/>
      <c r="I27" s="141"/>
      <c r="J27" s="171">
        <v>0</v>
      </c>
    </row>
    <row r="28" spans="1:10" ht="12.75">
      <c r="A28" s="139"/>
      <c r="B28" s="186"/>
      <c r="C28" s="140"/>
      <c r="D28" s="187" t="s">
        <v>170</v>
      </c>
      <c r="E28" s="148">
        <f>SUM(E8:E27)</f>
        <v>0</v>
      </c>
      <c r="F28" s="186"/>
      <c r="G28" s="142"/>
      <c r="H28" s="142"/>
      <c r="I28" s="188" t="s">
        <v>171</v>
      </c>
      <c r="J28" s="189">
        <f>SUM(J9:J27)</f>
        <v>0</v>
      </c>
    </row>
    <row r="29" spans="1:10" ht="12.75">
      <c r="A29" s="138" t="s">
        <v>172</v>
      </c>
      <c r="B29" s="139"/>
      <c r="C29" s="140"/>
      <c r="D29" s="141"/>
      <c r="E29" s="149"/>
      <c r="F29" s="138" t="s">
        <v>173</v>
      </c>
      <c r="G29" s="142"/>
      <c r="H29" s="142"/>
      <c r="I29" s="142"/>
      <c r="J29" s="142"/>
    </row>
    <row r="30" spans="1:10" ht="22.5">
      <c r="A30" s="59" t="s">
        <v>174</v>
      </c>
      <c r="B30" s="190"/>
      <c r="C30" s="190"/>
      <c r="D30" s="191"/>
      <c r="E30" s="69"/>
      <c r="F30" s="149" t="s">
        <v>175</v>
      </c>
      <c r="G30" s="192" t="s">
        <v>176</v>
      </c>
      <c r="H30" s="192" t="s">
        <v>177</v>
      </c>
      <c r="I30" s="192" t="s">
        <v>178</v>
      </c>
      <c r="J30" s="149"/>
    </row>
    <row r="31" spans="1:10" ht="12.75">
      <c r="A31" s="59" t="s">
        <v>81</v>
      </c>
      <c r="B31" s="63"/>
      <c r="C31" s="110"/>
      <c r="D31" s="184"/>
      <c r="E31" s="69"/>
      <c r="F31" s="193" t="s">
        <v>179</v>
      </c>
      <c r="G31" s="83"/>
      <c r="H31" s="83"/>
      <c r="I31" s="83"/>
      <c r="J31" s="154">
        <v>0</v>
      </c>
    </row>
    <row r="32" spans="1:10" ht="12.75">
      <c r="A32" s="59" t="s">
        <v>180</v>
      </c>
      <c r="B32" s="63"/>
      <c r="C32" s="110"/>
      <c r="D32" s="184"/>
      <c r="E32" s="69"/>
      <c r="F32" s="193" t="s">
        <v>181</v>
      </c>
      <c r="G32" s="83"/>
      <c r="H32" s="83"/>
      <c r="I32" s="83"/>
      <c r="J32" s="154"/>
    </row>
    <row r="33" spans="1:10" ht="12.75">
      <c r="A33" s="64" t="s">
        <v>83</v>
      </c>
      <c r="B33" s="65"/>
      <c r="C33" s="66"/>
      <c r="D33" s="194"/>
      <c r="E33" s="195">
        <f>C33*D33</f>
        <v>0</v>
      </c>
      <c r="F33" s="79" t="s">
        <v>182</v>
      </c>
      <c r="G33" s="83"/>
      <c r="H33" s="83"/>
      <c r="I33" s="83"/>
      <c r="J33" s="154">
        <v>0</v>
      </c>
    </row>
    <row r="34" spans="1:10" ht="12.75">
      <c r="A34" s="64" t="s">
        <v>84</v>
      </c>
      <c r="B34" s="65"/>
      <c r="C34" s="66"/>
      <c r="D34" s="194"/>
      <c r="E34" s="195">
        <f>C34*D34</f>
        <v>0</v>
      </c>
      <c r="F34" s="79" t="s">
        <v>183</v>
      </c>
      <c r="G34" s="83"/>
      <c r="H34" s="83"/>
      <c r="I34" s="83"/>
      <c r="J34" s="154">
        <v>0</v>
      </c>
    </row>
    <row r="35" spans="1:10" ht="12.75">
      <c r="A35" s="64" t="s">
        <v>85</v>
      </c>
      <c r="B35" s="65"/>
      <c r="C35" s="66"/>
      <c r="D35" s="194"/>
      <c r="E35" s="195">
        <f>C35*D35</f>
        <v>0</v>
      </c>
      <c r="F35" s="79"/>
      <c r="G35" s="83"/>
      <c r="H35" s="83"/>
      <c r="I35" s="83"/>
      <c r="J35" s="154">
        <v>0</v>
      </c>
    </row>
    <row r="36" spans="1:10" ht="12.75">
      <c r="A36" s="64" t="s">
        <v>86</v>
      </c>
      <c r="B36" s="65"/>
      <c r="C36" s="66"/>
      <c r="D36" s="194"/>
      <c r="E36" s="195">
        <f>C36*D36</f>
        <v>0</v>
      </c>
      <c r="F36" s="79"/>
      <c r="G36" s="83"/>
      <c r="H36" s="83"/>
      <c r="I36" s="83"/>
      <c r="J36" s="154">
        <v>0</v>
      </c>
    </row>
    <row r="37" spans="1:10" ht="12.75">
      <c r="A37" s="64" t="s">
        <v>184</v>
      </c>
      <c r="B37" s="65"/>
      <c r="C37" s="67"/>
      <c r="D37" s="196"/>
      <c r="E37" s="195"/>
      <c r="F37" s="79"/>
      <c r="G37" s="83"/>
      <c r="H37" s="83"/>
      <c r="I37" s="83"/>
      <c r="J37" s="154"/>
    </row>
    <row r="38" spans="1:10" ht="12.75">
      <c r="A38" s="64" t="s">
        <v>185</v>
      </c>
      <c r="B38" s="65"/>
      <c r="C38" s="67"/>
      <c r="D38" s="196"/>
      <c r="E38" s="195"/>
      <c r="F38" s="79"/>
      <c r="G38" s="83"/>
      <c r="H38" s="83"/>
      <c r="I38" s="83"/>
      <c r="J38" s="154"/>
    </row>
    <row r="39" spans="1:10" ht="12.75">
      <c r="A39" s="68" t="s">
        <v>89</v>
      </c>
      <c r="B39" s="65"/>
      <c r="C39" s="67"/>
      <c r="D39" s="196"/>
      <c r="E39" s="195"/>
      <c r="F39" s="79"/>
      <c r="G39" s="83"/>
      <c r="H39" s="83"/>
      <c r="I39" s="83"/>
      <c r="J39" s="154"/>
    </row>
    <row r="40" spans="1:10" ht="12.75">
      <c r="A40" s="64" t="s">
        <v>90</v>
      </c>
      <c r="B40" s="65"/>
      <c r="C40" s="67"/>
      <c r="D40" s="196"/>
      <c r="E40" s="195"/>
      <c r="F40" s="79"/>
      <c r="G40" s="83"/>
      <c r="H40" s="83"/>
      <c r="I40" s="83"/>
      <c r="J40" s="154"/>
    </row>
    <row r="41" spans="1:10" ht="12.75">
      <c r="A41" s="69" t="s">
        <v>91</v>
      </c>
      <c r="B41" s="69"/>
      <c r="C41" s="59"/>
      <c r="D41" s="191"/>
      <c r="E41" s="154">
        <v>0</v>
      </c>
      <c r="F41" s="79"/>
      <c r="G41" s="83"/>
      <c r="H41" s="83"/>
      <c r="I41" s="83"/>
      <c r="J41" s="154">
        <v>0</v>
      </c>
    </row>
    <row r="42" spans="1:10" ht="12.75">
      <c r="A42" s="70" t="s">
        <v>92</v>
      </c>
      <c r="B42" s="64"/>
      <c r="C42" s="72"/>
      <c r="D42" s="164"/>
      <c r="E42" s="154">
        <v>0</v>
      </c>
      <c r="F42" s="197"/>
      <c r="G42" s="83"/>
      <c r="H42" s="83"/>
      <c r="I42" s="83"/>
      <c r="J42" s="171">
        <v>0</v>
      </c>
    </row>
    <row r="43" spans="1:10" ht="12.75">
      <c r="A43" s="149" t="s">
        <v>186</v>
      </c>
      <c r="B43" s="175"/>
      <c r="C43" s="175"/>
      <c r="D43" s="150"/>
      <c r="E43" s="154">
        <v>0</v>
      </c>
      <c r="F43" s="144" t="s">
        <v>187</v>
      </c>
      <c r="G43" s="175"/>
      <c r="H43" s="175"/>
      <c r="I43" s="150"/>
      <c r="J43" s="171">
        <v>0</v>
      </c>
    </row>
    <row r="44" spans="1:10" ht="12.75">
      <c r="A44" s="144" t="s">
        <v>188</v>
      </c>
      <c r="B44" s="175"/>
      <c r="C44" s="175"/>
      <c r="D44" s="150"/>
      <c r="E44" s="154">
        <v>0</v>
      </c>
      <c r="F44" s="144" t="s">
        <v>189</v>
      </c>
      <c r="G44" s="175"/>
      <c r="H44" s="175"/>
      <c r="I44" s="150"/>
      <c r="J44" s="171">
        <v>0</v>
      </c>
    </row>
    <row r="45" spans="1:10" ht="12.75">
      <c r="A45" s="144" t="s">
        <v>24</v>
      </c>
      <c r="B45" s="198"/>
      <c r="C45" s="199"/>
      <c r="D45" s="200"/>
      <c r="E45" s="154">
        <v>0</v>
      </c>
      <c r="F45" s="201" t="s">
        <v>24</v>
      </c>
      <c r="G45" s="202"/>
      <c r="H45" s="202"/>
      <c r="I45" s="203"/>
      <c r="J45" s="171">
        <v>0</v>
      </c>
    </row>
    <row r="46" spans="1:10" ht="12.75">
      <c r="A46" s="142"/>
      <c r="B46" s="139"/>
      <c r="C46" s="140"/>
      <c r="D46" s="188" t="s">
        <v>190</v>
      </c>
      <c r="E46" s="204">
        <f>SUM(E30:E45)</f>
        <v>0</v>
      </c>
      <c r="F46" s="186"/>
      <c r="G46" s="142"/>
      <c r="H46" s="138"/>
      <c r="I46" s="188" t="s">
        <v>191</v>
      </c>
      <c r="J46" s="276">
        <f>SUM(J31:J45)</f>
        <v>0</v>
      </c>
    </row>
    <row r="47" spans="1:10" ht="12.75">
      <c r="A47" s="205" t="s">
        <v>192</v>
      </c>
      <c r="B47" s="206"/>
      <c r="C47" s="140"/>
      <c r="D47" s="141"/>
      <c r="E47" s="149"/>
      <c r="F47" s="138" t="s">
        <v>193</v>
      </c>
      <c r="G47" s="142"/>
      <c r="H47" s="142"/>
      <c r="I47" s="142"/>
      <c r="J47" s="142"/>
    </row>
    <row r="48" spans="1:10" ht="36">
      <c r="A48" s="149" t="s">
        <v>194</v>
      </c>
      <c r="B48" s="207" t="s">
        <v>195</v>
      </c>
      <c r="C48" s="208" t="s">
        <v>196</v>
      </c>
      <c r="D48" s="209" t="s">
        <v>197</v>
      </c>
      <c r="E48" s="149"/>
      <c r="F48" s="149" t="s">
        <v>175</v>
      </c>
      <c r="G48" s="192" t="s">
        <v>176</v>
      </c>
      <c r="H48" s="192" t="s">
        <v>177</v>
      </c>
      <c r="I48" s="192" t="s">
        <v>178</v>
      </c>
      <c r="J48" s="142"/>
    </row>
    <row r="49" spans="1:10" ht="12.75">
      <c r="A49" s="79" t="s">
        <v>198</v>
      </c>
      <c r="B49" s="83"/>
      <c r="C49" s="83"/>
      <c r="D49" s="154"/>
      <c r="E49" s="154">
        <v>0</v>
      </c>
      <c r="F49" s="79" t="s">
        <v>179</v>
      </c>
      <c r="G49" s="83"/>
      <c r="H49" s="83"/>
      <c r="I49" s="170"/>
      <c r="J49" s="171">
        <v>0</v>
      </c>
    </row>
    <row r="50" spans="1:10" ht="12.75">
      <c r="A50" s="79" t="s">
        <v>132</v>
      </c>
      <c r="B50" s="83"/>
      <c r="C50" s="83"/>
      <c r="D50" s="154"/>
      <c r="E50" s="154">
        <v>0</v>
      </c>
      <c r="F50" s="210" t="s">
        <v>199</v>
      </c>
      <c r="G50" s="83"/>
      <c r="H50" s="83"/>
      <c r="I50" s="170"/>
      <c r="J50" s="171">
        <v>0</v>
      </c>
    </row>
    <row r="51" spans="1:10" ht="12.75">
      <c r="A51" s="79" t="s">
        <v>97</v>
      </c>
      <c r="B51" s="83"/>
      <c r="C51" s="83"/>
      <c r="D51" s="154"/>
      <c r="E51" s="154">
        <v>0</v>
      </c>
      <c r="F51" s="79" t="s">
        <v>181</v>
      </c>
      <c r="G51" s="83"/>
      <c r="H51" s="83"/>
      <c r="I51" s="170"/>
      <c r="J51" s="171">
        <v>0</v>
      </c>
    </row>
    <row r="52" spans="1:10" ht="12.75">
      <c r="A52" s="79"/>
      <c r="B52" s="83"/>
      <c r="C52" s="83"/>
      <c r="D52" s="154"/>
      <c r="E52" s="154">
        <v>0</v>
      </c>
      <c r="F52" s="197" t="s">
        <v>200</v>
      </c>
      <c r="G52" s="170"/>
      <c r="H52" s="170"/>
      <c r="I52" s="170"/>
      <c r="J52" s="171">
        <v>0</v>
      </c>
    </row>
    <row r="53" spans="1:10" ht="12.75">
      <c r="A53" s="144" t="s">
        <v>188</v>
      </c>
      <c r="B53" s="175"/>
      <c r="C53" s="175"/>
      <c r="D53" s="150"/>
      <c r="E53" s="154">
        <v>0</v>
      </c>
      <c r="F53" s="197" t="s">
        <v>201</v>
      </c>
      <c r="G53" s="170"/>
      <c r="H53" s="170"/>
      <c r="I53" s="170"/>
      <c r="J53" s="171">
        <v>0</v>
      </c>
    </row>
    <row r="54" spans="1:10" ht="12.75">
      <c r="A54" s="149" t="s">
        <v>202</v>
      </c>
      <c r="B54" s="149"/>
      <c r="C54" s="149"/>
      <c r="D54" s="149"/>
      <c r="E54" s="154">
        <v>0</v>
      </c>
      <c r="F54" s="197"/>
      <c r="G54" s="170"/>
      <c r="H54" s="170"/>
      <c r="I54" s="170"/>
      <c r="J54" s="171">
        <v>0</v>
      </c>
    </row>
    <row r="55" spans="1:10" ht="12.75">
      <c r="A55" s="144" t="s">
        <v>203</v>
      </c>
      <c r="B55" s="211"/>
      <c r="C55" s="72"/>
      <c r="D55" s="164"/>
      <c r="E55" s="154">
        <v>0</v>
      </c>
      <c r="F55" s="144" t="s">
        <v>203</v>
      </c>
      <c r="G55" s="212"/>
      <c r="H55" s="213"/>
      <c r="I55" s="214"/>
      <c r="J55" s="171">
        <v>0</v>
      </c>
    </row>
    <row r="56" spans="1:10" ht="12.75">
      <c r="A56" s="139"/>
      <c r="B56" s="140"/>
      <c r="C56" s="140"/>
      <c r="D56" s="187" t="s">
        <v>204</v>
      </c>
      <c r="E56" s="215">
        <f>SUM(E49:E55)</f>
        <v>0</v>
      </c>
      <c r="F56" s="186"/>
      <c r="G56" s="216"/>
      <c r="H56" s="216"/>
      <c r="I56" s="217" t="s">
        <v>205</v>
      </c>
      <c r="J56" s="189">
        <f>SUM(J49:J55)</f>
        <v>0</v>
      </c>
    </row>
    <row r="57" spans="1:10" ht="12.75">
      <c r="A57" s="205" t="s">
        <v>206</v>
      </c>
      <c r="B57" s="139"/>
      <c r="C57" s="140"/>
      <c r="D57" s="218"/>
      <c r="E57" s="148">
        <f>E28+E46+E56</f>
        <v>0</v>
      </c>
      <c r="F57" s="205" t="s">
        <v>207</v>
      </c>
      <c r="G57" s="140"/>
      <c r="H57" s="140"/>
      <c r="I57" s="218"/>
      <c r="J57" s="189">
        <f>J28+J46+J56</f>
        <v>0</v>
      </c>
    </row>
    <row r="58" spans="1:10" ht="12.75">
      <c r="A58" s="205"/>
      <c r="B58" s="140"/>
      <c r="C58" s="140"/>
      <c r="D58" s="218"/>
      <c r="E58" s="142"/>
      <c r="F58" s="205"/>
      <c r="G58" s="140"/>
      <c r="H58" s="140"/>
      <c r="I58" s="218"/>
      <c r="J58" s="142"/>
    </row>
    <row r="59" spans="1:10" ht="12.75">
      <c r="A59" s="219"/>
      <c r="B59" s="219"/>
      <c r="C59" s="219"/>
      <c r="D59" s="220"/>
      <c r="E59" s="219"/>
      <c r="F59" s="219"/>
      <c r="G59" s="219"/>
      <c r="H59" s="142"/>
      <c r="I59" s="187" t="s">
        <v>208</v>
      </c>
      <c r="J59" s="189">
        <f>E57-J57</f>
        <v>0</v>
      </c>
    </row>
    <row r="60" ht="12.75">
      <c r="A60" t="s">
        <v>209</v>
      </c>
    </row>
    <row r="62" ht="12.75">
      <c r="A62" t="s">
        <v>209</v>
      </c>
    </row>
    <row r="65" spans="1:10" ht="18">
      <c r="A65" s="269" t="s">
        <v>210</v>
      </c>
      <c r="B65" s="269"/>
      <c r="C65" s="269"/>
      <c r="D65" s="269"/>
      <c r="E65" s="269"/>
      <c r="F65" s="269"/>
      <c r="G65" s="269"/>
      <c r="H65" s="269"/>
      <c r="I65" s="269"/>
      <c r="J65" s="269"/>
    </row>
    <row r="67" spans="1:10" ht="12.75">
      <c r="A67" s="139" t="s">
        <v>211</v>
      </c>
      <c r="B67" s="140"/>
      <c r="C67" s="140"/>
      <c r="D67" s="141"/>
      <c r="E67" s="142" t="s">
        <v>141</v>
      </c>
      <c r="F67" s="139" t="s">
        <v>212</v>
      </c>
      <c r="G67" s="140"/>
      <c r="H67" s="140"/>
      <c r="I67" s="141"/>
      <c r="J67" s="142" t="s">
        <v>213</v>
      </c>
    </row>
    <row r="68" spans="1:10" ht="12.75">
      <c r="A68" s="144" t="s">
        <v>214</v>
      </c>
      <c r="B68" s="140"/>
      <c r="C68" s="140"/>
      <c r="D68" s="141"/>
      <c r="E68" s="221">
        <v>0</v>
      </c>
      <c r="F68" s="186" t="s">
        <v>215</v>
      </c>
      <c r="G68" s="186"/>
      <c r="H68" s="186"/>
      <c r="I68" s="141"/>
      <c r="J68" s="222"/>
    </row>
    <row r="69" spans="1:10" ht="12.75">
      <c r="A69" s="144" t="s">
        <v>216</v>
      </c>
      <c r="B69" s="140"/>
      <c r="C69" s="140"/>
      <c r="D69" s="141"/>
      <c r="E69" s="221">
        <v>0</v>
      </c>
      <c r="F69" s="270" t="s">
        <v>175</v>
      </c>
      <c r="G69" s="272" t="s">
        <v>217</v>
      </c>
      <c r="H69" s="274" t="s">
        <v>177</v>
      </c>
      <c r="I69" s="272" t="s">
        <v>218</v>
      </c>
      <c r="J69" s="222"/>
    </row>
    <row r="70" spans="1:10" ht="12.75">
      <c r="A70" s="144" t="s">
        <v>219</v>
      </c>
      <c r="B70" s="140"/>
      <c r="C70" s="140"/>
      <c r="D70" s="141"/>
      <c r="E70" s="221">
        <v>0</v>
      </c>
      <c r="F70" s="271"/>
      <c r="G70" s="273"/>
      <c r="H70" s="275"/>
      <c r="I70" s="273"/>
      <c r="J70" s="222"/>
    </row>
    <row r="71" spans="1:10" ht="12.75">
      <c r="A71" s="144" t="s">
        <v>220</v>
      </c>
      <c r="B71" s="140"/>
      <c r="C71" s="140"/>
      <c r="D71" s="141"/>
      <c r="E71" s="154">
        <v>0</v>
      </c>
      <c r="F71" s="165"/>
      <c r="G71" s="223"/>
      <c r="H71" s="224"/>
      <c r="I71" s="223"/>
      <c r="J71" s="221">
        <v>0</v>
      </c>
    </row>
    <row r="72" spans="1:10" ht="12.75">
      <c r="A72" s="144" t="s">
        <v>221</v>
      </c>
      <c r="B72" s="140"/>
      <c r="C72" s="140"/>
      <c r="D72" s="141"/>
      <c r="E72" s="154">
        <v>0</v>
      </c>
      <c r="F72" s="165"/>
      <c r="G72" s="223"/>
      <c r="H72" s="224"/>
      <c r="I72" s="223"/>
      <c r="J72" s="221">
        <v>0</v>
      </c>
    </row>
    <row r="73" spans="1:10" ht="12.75">
      <c r="A73" s="144" t="s">
        <v>222</v>
      </c>
      <c r="B73" s="140"/>
      <c r="C73" s="140"/>
      <c r="D73" s="141"/>
      <c r="E73" s="154">
        <v>0</v>
      </c>
      <c r="F73" s="165"/>
      <c r="G73" s="223"/>
      <c r="H73" s="224"/>
      <c r="I73" s="223"/>
      <c r="J73" s="221">
        <v>0</v>
      </c>
    </row>
    <row r="74" spans="1:10" ht="12.75">
      <c r="A74" s="144" t="s">
        <v>223</v>
      </c>
      <c r="B74" s="140"/>
      <c r="C74" s="225"/>
      <c r="D74" s="226"/>
      <c r="E74" s="154">
        <v>0</v>
      </c>
      <c r="F74" s="165"/>
      <c r="G74" s="227"/>
      <c r="H74" s="228"/>
      <c r="I74" s="227"/>
      <c r="J74" s="221">
        <v>0</v>
      </c>
    </row>
    <row r="75" spans="1:10" ht="12.75">
      <c r="A75" s="144" t="s">
        <v>224</v>
      </c>
      <c r="B75" s="140"/>
      <c r="C75" s="213"/>
      <c r="D75" s="214"/>
      <c r="E75" s="154">
        <v>0</v>
      </c>
      <c r="F75" s="165"/>
      <c r="G75" s="227"/>
      <c r="H75" s="228"/>
      <c r="I75" s="227"/>
      <c r="J75" s="221">
        <v>0</v>
      </c>
    </row>
    <row r="76" spans="1:10" ht="12.75">
      <c r="A76" s="144" t="s">
        <v>224</v>
      </c>
      <c r="B76" s="140"/>
      <c r="C76" s="213"/>
      <c r="D76" s="214"/>
      <c r="E76" s="154">
        <v>0</v>
      </c>
      <c r="F76" s="165"/>
      <c r="G76" s="229"/>
      <c r="H76" s="230"/>
      <c r="I76" s="229"/>
      <c r="J76" s="221">
        <v>0</v>
      </c>
    </row>
    <row r="77" spans="1:10" ht="12.75">
      <c r="A77" s="144" t="s">
        <v>225</v>
      </c>
      <c r="B77" s="140"/>
      <c r="C77" s="140" t="s">
        <v>226</v>
      </c>
      <c r="D77" s="214"/>
      <c r="E77" s="154">
        <v>0</v>
      </c>
      <c r="F77" s="212"/>
      <c r="G77" s="229"/>
      <c r="H77" s="230"/>
      <c r="I77" s="229"/>
      <c r="J77" s="221">
        <v>0</v>
      </c>
    </row>
    <row r="78" spans="1:10" ht="12.75">
      <c r="A78" s="139"/>
      <c r="B78" s="140"/>
      <c r="C78" s="140"/>
      <c r="D78" s="141"/>
      <c r="E78" s="154">
        <v>0</v>
      </c>
      <c r="F78" s="231"/>
      <c r="G78" s="231"/>
      <c r="H78" s="231"/>
      <c r="I78" s="232" t="s">
        <v>227</v>
      </c>
      <c r="J78" s="233">
        <f>SUM(J71:J77)</f>
        <v>0</v>
      </c>
    </row>
    <row r="79" spans="1:10" ht="12.75">
      <c r="A79" s="139"/>
      <c r="B79" s="140"/>
      <c r="C79" s="140"/>
      <c r="D79" s="141"/>
      <c r="E79" s="154">
        <v>0</v>
      </c>
      <c r="F79" s="231"/>
      <c r="G79" s="231"/>
      <c r="H79" s="231"/>
      <c r="I79" s="232" t="s">
        <v>207</v>
      </c>
      <c r="J79" s="233">
        <f>J57</f>
        <v>0</v>
      </c>
    </row>
    <row r="80" spans="1:10" ht="12.75">
      <c r="A80" s="139"/>
      <c r="B80" s="140"/>
      <c r="C80" s="140"/>
      <c r="D80" s="232" t="s">
        <v>228</v>
      </c>
      <c r="E80" s="148">
        <f>SUM(E68:E79)</f>
        <v>0</v>
      </c>
      <c r="F80" s="140"/>
      <c r="G80" s="140"/>
      <c r="H80" s="231"/>
      <c r="I80" s="232" t="s">
        <v>229</v>
      </c>
      <c r="J80" s="233">
        <f>J78+J79</f>
        <v>0</v>
      </c>
    </row>
    <row r="81" spans="1:10" ht="12.75">
      <c r="A81" s="139"/>
      <c r="B81" s="140"/>
      <c r="C81" s="140"/>
      <c r="D81" s="232" t="s">
        <v>206</v>
      </c>
      <c r="E81" s="148">
        <f>E57</f>
        <v>0</v>
      </c>
      <c r="F81" s="231"/>
      <c r="G81" s="231"/>
      <c r="H81" s="231"/>
      <c r="I81" s="232" t="s">
        <v>208</v>
      </c>
      <c r="J81" s="233">
        <f>E83-J80</f>
        <v>0</v>
      </c>
    </row>
    <row r="82" spans="1:10" ht="12.75">
      <c r="A82" s="259" t="s">
        <v>230</v>
      </c>
      <c r="B82" s="260"/>
      <c r="C82" s="260"/>
      <c r="D82" s="261"/>
      <c r="E82" s="234"/>
      <c r="F82" s="259" t="s">
        <v>231</v>
      </c>
      <c r="G82" s="260"/>
      <c r="H82" s="260"/>
      <c r="I82" s="261"/>
      <c r="J82" s="265">
        <f>J80+J81</f>
        <v>0</v>
      </c>
    </row>
    <row r="83" spans="1:10" ht="12.75">
      <c r="A83" s="262"/>
      <c r="B83" s="263"/>
      <c r="C83" s="263"/>
      <c r="D83" s="264"/>
      <c r="E83" s="235">
        <f>E80+E81</f>
        <v>0</v>
      </c>
      <c r="F83" s="262"/>
      <c r="G83" s="263"/>
      <c r="H83" s="263"/>
      <c r="I83" s="264"/>
      <c r="J83" s="266"/>
    </row>
    <row r="84" spans="1:10" ht="42" customHeight="1">
      <c r="A84" s="267" t="s">
        <v>232</v>
      </c>
      <c r="B84" s="268"/>
      <c r="C84" s="268"/>
      <c r="D84" s="268"/>
      <c r="E84" s="268"/>
      <c r="F84" s="268"/>
      <c r="G84" s="268"/>
      <c r="H84" s="268"/>
      <c r="I84" s="268"/>
      <c r="J84" s="268"/>
    </row>
    <row r="85" spans="1:10" ht="12.75">
      <c r="A85" s="255" t="s">
        <v>233</v>
      </c>
      <c r="B85" s="256"/>
      <c r="C85" s="256"/>
      <c r="D85" s="256"/>
      <c r="E85" s="256"/>
      <c r="F85" s="256"/>
      <c r="G85" s="257"/>
      <c r="H85" s="255" t="s">
        <v>234</v>
      </c>
      <c r="I85" s="256"/>
      <c r="J85" s="257"/>
    </row>
    <row r="86" spans="1:10" ht="12.75">
      <c r="A86" s="255"/>
      <c r="B86" s="256"/>
      <c r="C86" s="256"/>
      <c r="D86" s="256"/>
      <c r="E86" s="256"/>
      <c r="F86" s="256"/>
      <c r="G86" s="257"/>
      <c r="H86" s="255"/>
      <c r="I86" s="256"/>
      <c r="J86" s="257"/>
    </row>
    <row r="89" spans="1:9" ht="15.75">
      <c r="A89" s="9" t="s">
        <v>235</v>
      </c>
      <c r="B89" s="9"/>
      <c r="C89" s="236" t="e">
        <f>E28/J28</f>
        <v>#DIV/0!</v>
      </c>
      <c r="F89" s="5" t="s">
        <v>236</v>
      </c>
      <c r="G89" s="5"/>
      <c r="H89" s="5"/>
      <c r="I89" s="5"/>
    </row>
    <row r="90" spans="1:9" ht="15.75">
      <c r="A90" s="9" t="s">
        <v>237</v>
      </c>
      <c r="B90" s="9"/>
      <c r="C90" s="236" t="e">
        <f>J57/E57</f>
        <v>#DIV/0!</v>
      </c>
      <c r="F90" s="5" t="s">
        <v>238</v>
      </c>
      <c r="G90" s="5"/>
      <c r="H90" s="5"/>
      <c r="I90" s="5"/>
    </row>
    <row r="91" spans="1:9" ht="15.75">
      <c r="A91" s="9" t="s">
        <v>239</v>
      </c>
      <c r="B91" s="9"/>
      <c r="C91" s="236" t="e">
        <f>J59/E57</f>
        <v>#DIV/0!</v>
      </c>
      <c r="F91" s="5" t="s">
        <v>240</v>
      </c>
      <c r="G91" s="5"/>
      <c r="H91" s="5"/>
      <c r="I91" s="5"/>
    </row>
    <row r="92" spans="6:9" ht="12.75" customHeight="1">
      <c r="F92" s="5" t="s">
        <v>316</v>
      </c>
      <c r="G92" s="5"/>
      <c r="H92" s="5"/>
      <c r="I92" s="5"/>
    </row>
    <row r="98" spans="11:19" ht="15.75">
      <c r="K98" s="9"/>
      <c r="L98" s="9"/>
      <c r="M98" s="236"/>
      <c r="P98" s="5"/>
      <c r="Q98" s="5"/>
      <c r="R98" s="5"/>
      <c r="S98" s="5"/>
    </row>
    <row r="99" spans="11:19" ht="15.75">
      <c r="K99" s="9"/>
      <c r="L99" s="9"/>
      <c r="M99" s="236"/>
      <c r="P99" s="5"/>
      <c r="Q99" s="5"/>
      <c r="R99" s="5"/>
      <c r="S99" s="5"/>
    </row>
    <row r="100" spans="1:19" ht="15.75">
      <c r="A100" t="s">
        <v>335</v>
      </c>
      <c r="K100" s="9"/>
      <c r="L100" s="9"/>
      <c r="M100" s="236"/>
      <c r="P100" s="5"/>
      <c r="Q100" s="5"/>
      <c r="R100" s="5"/>
      <c r="S100" s="5"/>
    </row>
    <row r="101" spans="16:19" ht="12.75">
      <c r="P101" s="5"/>
      <c r="Q101" s="5"/>
      <c r="R101" s="5"/>
      <c r="S101" s="5"/>
    </row>
  </sheetData>
  <sheetProtection password="C6F0" sheet="1"/>
  <protectedRanges>
    <protectedRange sqref="G9:H15" name="Range26"/>
    <protectedRange sqref="E78:E79" name="Range24"/>
    <protectedRange sqref="C74:D76" name="Range22"/>
    <protectedRange sqref="E71:J77" name="Range20"/>
    <protectedRange sqref="B55:E55" name="Range18"/>
    <protectedRange sqref="A49:J52" name="Range16"/>
    <protectedRange sqref="J43:J45" name="Range14"/>
    <protectedRange sqref="E43:E45" name="Range12"/>
    <protectedRange sqref="E6" name="Range10"/>
    <protectedRange sqref="C6" name="Range8"/>
    <protectedRange sqref="E30" name="Range6"/>
    <protectedRange sqref="E25:E27" name="Range4"/>
    <protectedRange sqref="J16:J27" name="Range2"/>
    <protectedRange sqref="A12:D24" name="Range1"/>
    <protectedRange sqref="F9:J15" name="Range3"/>
    <protectedRange sqref="A31:J42" name="Range5"/>
    <protectedRange sqref="B4:C5" name="Range7"/>
    <protectedRange sqref="I4" name="Range9"/>
    <protectedRange sqref="G6" name="Range11"/>
    <protectedRange sqref="B45:D45" name="Range13"/>
    <protectedRange sqref="G45:I45" name="Range15"/>
    <protectedRange sqref="E53:J54" name="Range17"/>
    <protectedRange sqref="G55:J55" name="Range19"/>
    <protectedRange sqref="E68:E70" name="Range21"/>
    <protectedRange sqref="D77" name="Range23"/>
    <protectedRange sqref="A10:D10" name="Range25"/>
  </protectedRanges>
  <mergeCells count="13">
    <mergeCell ref="A2:J2"/>
    <mergeCell ref="A65:J65"/>
    <mergeCell ref="F69:F70"/>
    <mergeCell ref="G69:G70"/>
    <mergeCell ref="H69:H70"/>
    <mergeCell ref="I69:I70"/>
    <mergeCell ref="A85:G86"/>
    <mergeCell ref="H85:J86"/>
    <mergeCell ref="K12:T12"/>
    <mergeCell ref="A82:D83"/>
    <mergeCell ref="F82:I83"/>
    <mergeCell ref="J82:J83"/>
    <mergeCell ref="A84:J84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50"/>
  <sheetViews>
    <sheetView zoomScalePageLayoutView="0" workbookViewId="0" topLeftCell="A7">
      <selection activeCell="J5" sqref="J5"/>
    </sheetView>
  </sheetViews>
  <sheetFormatPr defaultColWidth="9.140625" defaultRowHeight="12.75"/>
  <cols>
    <col min="6" max="6" width="10.421875" style="0" customWidth="1"/>
    <col min="8" max="8" width="17.421875" style="0" customWidth="1"/>
    <col min="12" max="12" width="11.140625" style="0" customWidth="1"/>
    <col min="13" max="13" width="11.8515625" style="0" customWidth="1"/>
  </cols>
  <sheetData>
    <row r="1" ht="66.75" customHeight="1"/>
    <row r="2" spans="1:9" ht="15.75">
      <c r="A2" s="9" t="s">
        <v>241</v>
      </c>
      <c r="B2" s="8"/>
      <c r="C2" s="8"/>
      <c r="D2" s="8"/>
      <c r="E2" s="8"/>
      <c r="F2" s="8"/>
      <c r="G2" s="8"/>
      <c r="H2" s="8"/>
      <c r="I2" s="8"/>
    </row>
    <row r="3" spans="1:9" ht="15.75">
      <c r="A3" s="9" t="s">
        <v>317</v>
      </c>
      <c r="B3" s="8"/>
      <c r="C3" s="8"/>
      <c r="D3" s="8"/>
      <c r="E3" s="8"/>
      <c r="F3" s="8"/>
      <c r="G3" s="8"/>
      <c r="H3" s="8"/>
      <c r="I3" s="8"/>
    </row>
    <row r="4" spans="1:14" ht="15.75">
      <c r="A4" s="10" t="s">
        <v>242</v>
      </c>
      <c r="B4" s="237"/>
      <c r="C4" s="237"/>
      <c r="D4" s="237"/>
      <c r="E4" s="238"/>
      <c r="F4" s="238"/>
      <c r="G4" s="8"/>
      <c r="H4" s="8"/>
      <c r="I4" s="8"/>
      <c r="J4" s="251" t="s">
        <v>330</v>
      </c>
      <c r="K4" s="251"/>
      <c r="L4" s="251"/>
      <c r="M4" s="251"/>
      <c r="N4" s="251"/>
    </row>
    <row r="5" spans="1:14" ht="15.75">
      <c r="A5" s="10" t="s">
        <v>243</v>
      </c>
      <c r="B5" s="13"/>
      <c r="C5" s="13"/>
      <c r="E5" s="12" t="s">
        <v>244</v>
      </c>
      <c r="F5" s="12"/>
      <c r="G5" s="12"/>
      <c r="H5" s="12"/>
      <c r="I5" s="12"/>
      <c r="J5" s="251" t="s">
        <v>334</v>
      </c>
      <c r="K5" s="251"/>
      <c r="L5" s="251"/>
      <c r="M5" s="251"/>
      <c r="N5" s="251"/>
    </row>
    <row r="6" spans="1:13" ht="15.75">
      <c r="A6" s="239"/>
      <c r="B6" s="8"/>
      <c r="C6" s="8"/>
      <c r="D6" s="239" t="s">
        <v>245</v>
      </c>
      <c r="E6" s="8"/>
      <c r="F6" s="8"/>
      <c r="G6" s="8"/>
      <c r="H6" s="8"/>
      <c r="I6" s="8"/>
      <c r="J6" s="8"/>
      <c r="K6" s="8"/>
      <c r="L6" s="239" t="s">
        <v>246</v>
      </c>
      <c r="M6" s="8"/>
    </row>
    <row r="7" spans="1:13" ht="15.75">
      <c r="A7" s="8"/>
      <c r="B7" s="8"/>
      <c r="C7" s="8"/>
      <c r="D7" s="8"/>
      <c r="E7" s="8"/>
      <c r="F7" s="8"/>
      <c r="G7" s="8"/>
      <c r="H7" s="239"/>
      <c r="I7" s="8"/>
      <c r="J7" s="8"/>
      <c r="K7" s="8" t="s">
        <v>247</v>
      </c>
      <c r="L7" s="8"/>
      <c r="M7" s="8"/>
    </row>
    <row r="8" spans="1:13" ht="15.75">
      <c r="A8" s="239" t="s">
        <v>248</v>
      </c>
      <c r="B8" s="8"/>
      <c r="C8" s="8"/>
      <c r="D8" s="8"/>
      <c r="E8" s="8"/>
      <c r="F8" s="8"/>
      <c r="G8" s="8"/>
      <c r="H8" s="239" t="s">
        <v>249</v>
      </c>
      <c r="I8" s="8"/>
      <c r="J8" s="8"/>
      <c r="K8" s="8" t="s">
        <v>250</v>
      </c>
      <c r="L8" s="8"/>
      <c r="M8" s="8"/>
    </row>
    <row r="9" spans="1:13" ht="15">
      <c r="A9" s="240" t="s">
        <v>251</v>
      </c>
      <c r="B9" s="20" t="s">
        <v>252</v>
      </c>
      <c r="C9" s="20"/>
      <c r="D9" s="20"/>
      <c r="E9" s="20"/>
      <c r="F9" s="19"/>
      <c r="G9" s="19"/>
      <c r="H9" s="240" t="s">
        <v>253</v>
      </c>
      <c r="I9" s="20" t="s">
        <v>321</v>
      </c>
      <c r="J9" s="20"/>
      <c r="K9" s="20"/>
      <c r="L9" s="20"/>
      <c r="M9" s="36"/>
    </row>
    <row r="10" spans="1:13" ht="15">
      <c r="A10" s="19"/>
      <c r="B10" s="241"/>
      <c r="C10" s="241">
        <v>1</v>
      </c>
      <c r="D10" s="20"/>
      <c r="E10" s="20"/>
      <c r="F10" s="36">
        <f>SUM(C10*D10)</f>
        <v>0</v>
      </c>
      <c r="G10" s="39"/>
      <c r="H10" s="19"/>
      <c r="I10" s="20"/>
      <c r="J10" s="20"/>
      <c r="K10" s="20">
        <v>1</v>
      </c>
      <c r="L10" s="20">
        <v>1</v>
      </c>
      <c r="M10" s="36">
        <f>SUM(K10*L10)</f>
        <v>1</v>
      </c>
    </row>
    <row r="11" spans="1:13" ht="15">
      <c r="A11" s="240" t="s">
        <v>254</v>
      </c>
      <c r="B11" s="241" t="s">
        <v>255</v>
      </c>
      <c r="C11" s="20" t="s">
        <v>256</v>
      </c>
      <c r="D11" s="20" t="s">
        <v>9</v>
      </c>
      <c r="E11" s="20"/>
      <c r="F11" s="36"/>
      <c r="G11" s="39"/>
      <c r="H11" s="240" t="s">
        <v>257</v>
      </c>
      <c r="I11" s="20" t="s">
        <v>258</v>
      </c>
      <c r="J11" s="20"/>
      <c r="K11" s="20"/>
      <c r="L11" s="20"/>
      <c r="M11" s="36"/>
    </row>
    <row r="12" spans="1:13" ht="15">
      <c r="A12" s="19"/>
      <c r="B12" s="241"/>
      <c r="C12" s="20">
        <v>210</v>
      </c>
      <c r="D12" s="20">
        <v>29</v>
      </c>
      <c r="E12" s="20"/>
      <c r="F12" s="36">
        <f>SUM(C12*D12)</f>
        <v>6090</v>
      </c>
      <c r="G12" s="39"/>
      <c r="H12" s="19"/>
      <c r="I12" s="20"/>
      <c r="J12" s="20"/>
      <c r="K12" s="20">
        <v>1</v>
      </c>
      <c r="L12" s="20">
        <v>1</v>
      </c>
      <c r="M12" s="36">
        <f>SUM(K14*L14)</f>
        <v>1</v>
      </c>
    </row>
    <row r="13" spans="1:13" ht="15">
      <c r="A13" s="240" t="s">
        <v>259</v>
      </c>
      <c r="B13" s="20" t="s">
        <v>260</v>
      </c>
      <c r="C13" s="20"/>
      <c r="D13" s="20"/>
      <c r="E13" s="20"/>
      <c r="F13" s="36"/>
      <c r="G13" s="39"/>
      <c r="H13" s="240" t="s">
        <v>261</v>
      </c>
      <c r="I13" s="20" t="s">
        <v>260</v>
      </c>
      <c r="J13" s="20"/>
      <c r="K13" s="20"/>
      <c r="L13" s="20"/>
      <c r="M13" s="36"/>
    </row>
    <row r="14" spans="1:13" ht="15">
      <c r="A14" s="19"/>
      <c r="B14" s="20"/>
      <c r="C14" s="20">
        <v>0.4</v>
      </c>
      <c r="D14" s="20">
        <v>100</v>
      </c>
      <c r="E14" s="20"/>
      <c r="F14" s="36">
        <f>SUM(C14*D14)</f>
        <v>40</v>
      </c>
      <c r="G14" s="39"/>
      <c r="H14" s="19"/>
      <c r="I14" s="20"/>
      <c r="J14" s="20"/>
      <c r="K14" s="20">
        <v>1</v>
      </c>
      <c r="L14" s="20">
        <v>1</v>
      </c>
      <c r="M14" s="36">
        <f aca="true" t="shared" si="0" ref="M14:M22">SUM(K14*L14)</f>
        <v>1</v>
      </c>
    </row>
    <row r="15" spans="1:13" ht="15">
      <c r="A15" s="240" t="s">
        <v>262</v>
      </c>
      <c r="B15" s="20" t="s">
        <v>263</v>
      </c>
      <c r="C15" s="20"/>
      <c r="D15" s="20"/>
      <c r="E15" s="20"/>
      <c r="F15" s="36"/>
      <c r="G15" s="39"/>
      <c r="H15" s="240" t="s">
        <v>264</v>
      </c>
      <c r="I15" s="20" t="s">
        <v>263</v>
      </c>
      <c r="J15" s="20"/>
      <c r="K15" s="20"/>
      <c r="L15" s="20"/>
      <c r="M15" s="36"/>
    </row>
    <row r="16" spans="1:13" ht="15">
      <c r="A16" s="19"/>
      <c r="B16" s="20"/>
      <c r="C16" s="20">
        <v>0.3</v>
      </c>
      <c r="D16" s="20">
        <v>450</v>
      </c>
      <c r="E16" s="20"/>
      <c r="F16" s="36">
        <f>SUM(C16*D16)</f>
        <v>135</v>
      </c>
      <c r="G16" s="19"/>
      <c r="H16" s="19"/>
      <c r="I16" s="20"/>
      <c r="J16" s="20"/>
      <c r="K16" s="20">
        <v>100</v>
      </c>
      <c r="L16" s="20">
        <v>1</v>
      </c>
      <c r="M16" s="36">
        <f t="shared" si="0"/>
        <v>100</v>
      </c>
    </row>
    <row r="17" spans="1:13" ht="15">
      <c r="A17" s="240" t="s">
        <v>265</v>
      </c>
      <c r="B17" s="20" t="s">
        <v>266</v>
      </c>
      <c r="C17" s="20"/>
      <c r="D17" s="20"/>
      <c r="E17" s="20"/>
      <c r="F17" s="36"/>
      <c r="G17" s="19"/>
      <c r="H17" s="240" t="s">
        <v>267</v>
      </c>
      <c r="I17" s="20" t="s">
        <v>266</v>
      </c>
      <c r="J17" s="20"/>
      <c r="K17" s="20"/>
      <c r="L17" s="20"/>
      <c r="M17" s="36"/>
    </row>
    <row r="18" spans="1:13" ht="15">
      <c r="A18" s="19"/>
      <c r="B18" s="20"/>
      <c r="C18" s="20">
        <v>1</v>
      </c>
      <c r="D18" s="20">
        <v>1</v>
      </c>
      <c r="E18" s="20"/>
      <c r="F18" s="36">
        <f>SUM(C18*D18)</f>
        <v>1</v>
      </c>
      <c r="G18" s="19"/>
      <c r="H18" s="19"/>
      <c r="I18" s="20"/>
      <c r="J18" s="20"/>
      <c r="K18" s="20">
        <v>1</v>
      </c>
      <c r="L18" s="20">
        <v>1</v>
      </c>
      <c r="M18" s="36">
        <f t="shared" si="0"/>
        <v>1</v>
      </c>
    </row>
    <row r="19" spans="1:13" ht="15">
      <c r="A19" s="240" t="s">
        <v>268</v>
      </c>
      <c r="B19" s="20" t="s">
        <v>269</v>
      </c>
      <c r="C19" s="20"/>
      <c r="D19" s="20"/>
      <c r="E19" s="20"/>
      <c r="F19" s="36"/>
      <c r="G19" s="19"/>
      <c r="H19" s="240" t="s">
        <v>270</v>
      </c>
      <c r="I19" s="20" t="s">
        <v>269</v>
      </c>
      <c r="J19" s="20"/>
      <c r="K19" s="20"/>
      <c r="L19" s="20"/>
      <c r="M19" s="36"/>
    </row>
    <row r="20" spans="1:13" ht="15">
      <c r="A20" s="19"/>
      <c r="B20" s="20"/>
      <c r="C20" s="20">
        <v>1</v>
      </c>
      <c r="D20" s="20">
        <v>2</v>
      </c>
      <c r="E20" s="20"/>
      <c r="F20" s="36">
        <f>SUM(C20*D20)</f>
        <v>2</v>
      </c>
      <c r="G20" s="19"/>
      <c r="H20" s="19"/>
      <c r="I20" s="20"/>
      <c r="J20" s="20"/>
      <c r="K20" s="20">
        <v>1</v>
      </c>
      <c r="L20" s="20">
        <v>1</v>
      </c>
      <c r="M20" s="36">
        <f t="shared" si="0"/>
        <v>1</v>
      </c>
    </row>
    <row r="21" spans="1:13" ht="15">
      <c r="A21" s="240" t="s">
        <v>271</v>
      </c>
      <c r="B21" s="20" t="s">
        <v>272</v>
      </c>
      <c r="C21" s="20"/>
      <c r="D21" s="20"/>
      <c r="E21" s="20"/>
      <c r="F21" s="36"/>
      <c r="G21" s="19"/>
      <c r="H21" s="240" t="s">
        <v>273</v>
      </c>
      <c r="I21" s="20" t="s">
        <v>272</v>
      </c>
      <c r="J21" s="20"/>
      <c r="K21" s="20"/>
      <c r="L21" s="20"/>
      <c r="M21" s="36"/>
    </row>
    <row r="22" spans="1:13" ht="15">
      <c r="A22" s="19"/>
      <c r="B22" s="20"/>
      <c r="C22" s="20">
        <v>1</v>
      </c>
      <c r="D22" s="20">
        <v>1</v>
      </c>
      <c r="E22" s="20"/>
      <c r="F22" s="36">
        <f>SUM(C22*D22)</f>
        <v>1</v>
      </c>
      <c r="G22" s="19"/>
      <c r="H22" s="19"/>
      <c r="I22" s="20"/>
      <c r="J22" s="20"/>
      <c r="K22" s="20">
        <v>1</v>
      </c>
      <c r="L22" s="20">
        <v>1</v>
      </c>
      <c r="M22" s="36">
        <f t="shared" si="0"/>
        <v>1</v>
      </c>
    </row>
    <row r="23" spans="1:13" ht="15.75">
      <c r="A23" s="239" t="s">
        <v>274</v>
      </c>
      <c r="B23" s="8"/>
      <c r="C23" s="8"/>
      <c r="D23" s="8"/>
      <c r="E23" s="8"/>
      <c r="F23" s="242"/>
      <c r="G23" s="8"/>
      <c r="H23" s="239" t="s">
        <v>275</v>
      </c>
      <c r="I23" s="8"/>
      <c r="J23" s="8"/>
      <c r="K23" s="8"/>
      <c r="L23" s="8"/>
      <c r="M23" s="242"/>
    </row>
    <row r="24" spans="1:13" ht="15">
      <c r="A24" s="240" t="s">
        <v>276</v>
      </c>
      <c r="B24" s="20" t="s">
        <v>277</v>
      </c>
      <c r="C24" s="20"/>
      <c r="D24" s="20"/>
      <c r="E24" s="20"/>
      <c r="F24" s="33"/>
      <c r="G24" s="19"/>
      <c r="H24" s="240" t="s">
        <v>278</v>
      </c>
      <c r="I24" s="20" t="s">
        <v>277</v>
      </c>
      <c r="J24" s="20" t="s">
        <v>279</v>
      </c>
      <c r="K24" s="20"/>
      <c r="L24" s="20"/>
      <c r="M24" s="36"/>
    </row>
    <row r="25" spans="1:13" ht="15">
      <c r="A25" s="19"/>
      <c r="B25" s="20"/>
      <c r="C25" s="20"/>
      <c r="D25" s="20"/>
      <c r="E25" s="20">
        <v>10</v>
      </c>
      <c r="F25" s="33">
        <f aca="true" t="shared" si="1" ref="F25:F31">E25</f>
        <v>10</v>
      </c>
      <c r="G25" s="22"/>
      <c r="H25" s="19"/>
      <c r="I25" s="20"/>
      <c r="J25" s="20"/>
      <c r="K25" s="20">
        <v>800</v>
      </c>
      <c r="L25" s="20">
        <v>1</v>
      </c>
      <c r="M25" s="36">
        <f>SUM(K25*L25)</f>
        <v>800</v>
      </c>
    </row>
    <row r="26" spans="1:13" ht="15">
      <c r="A26" s="240" t="s">
        <v>280</v>
      </c>
      <c r="B26" s="20" t="s">
        <v>281</v>
      </c>
      <c r="C26" s="20"/>
      <c r="D26" s="20"/>
      <c r="E26" s="20"/>
      <c r="F26" s="33"/>
      <c r="G26" s="22"/>
      <c r="H26" s="240" t="s">
        <v>282</v>
      </c>
      <c r="I26" s="20" t="s">
        <v>281</v>
      </c>
      <c r="J26" s="20"/>
      <c r="K26" s="20"/>
      <c r="L26" s="20"/>
      <c r="M26" s="36"/>
    </row>
    <row r="27" spans="1:13" ht="15">
      <c r="A27" s="19"/>
      <c r="B27" s="20"/>
      <c r="C27" s="20"/>
      <c r="D27" s="20"/>
      <c r="E27" s="20">
        <v>10</v>
      </c>
      <c r="F27" s="33">
        <f t="shared" si="1"/>
        <v>10</v>
      </c>
      <c r="G27" s="22"/>
      <c r="H27" s="19"/>
      <c r="I27" s="20"/>
      <c r="J27" s="20"/>
      <c r="K27" s="20">
        <v>50</v>
      </c>
      <c r="L27" s="20">
        <v>1</v>
      </c>
      <c r="M27" s="36">
        <f aca="true" t="shared" si="2" ref="M27:M37">SUM(K27*L27)</f>
        <v>50</v>
      </c>
    </row>
    <row r="28" spans="1:13" ht="15">
      <c r="A28" s="240" t="s">
        <v>283</v>
      </c>
      <c r="B28" s="20" t="s">
        <v>260</v>
      </c>
      <c r="C28" s="20"/>
      <c r="D28" s="20"/>
      <c r="E28" s="20"/>
      <c r="F28" s="33"/>
      <c r="G28" s="22"/>
      <c r="H28" s="240" t="s">
        <v>284</v>
      </c>
      <c r="I28" s="20" t="s">
        <v>260</v>
      </c>
      <c r="J28" s="20"/>
      <c r="K28" s="20"/>
      <c r="L28" s="20"/>
      <c r="M28" s="36"/>
    </row>
    <row r="29" spans="1:13" ht="15">
      <c r="A29" s="19"/>
      <c r="B29" s="20"/>
      <c r="C29" s="20"/>
      <c r="D29" s="20"/>
      <c r="E29" s="20">
        <v>1</v>
      </c>
      <c r="F29" s="33">
        <f t="shared" si="1"/>
        <v>1</v>
      </c>
      <c r="G29" s="22"/>
      <c r="H29" s="19"/>
      <c r="I29" s="20"/>
      <c r="J29" s="20"/>
      <c r="K29" s="20">
        <v>50</v>
      </c>
      <c r="L29" s="20">
        <v>1</v>
      </c>
      <c r="M29" s="36">
        <f t="shared" si="2"/>
        <v>50</v>
      </c>
    </row>
    <row r="30" spans="1:13" ht="15">
      <c r="A30" s="240" t="s">
        <v>285</v>
      </c>
      <c r="B30" s="20" t="s">
        <v>263</v>
      </c>
      <c r="C30" s="20"/>
      <c r="D30" s="20"/>
      <c r="E30" s="20"/>
      <c r="F30" s="33"/>
      <c r="G30" s="22"/>
      <c r="H30" s="240" t="s">
        <v>286</v>
      </c>
      <c r="I30" s="20" t="s">
        <v>263</v>
      </c>
      <c r="J30" s="20"/>
      <c r="K30" s="20"/>
      <c r="L30" s="20"/>
      <c r="M30" s="36"/>
    </row>
    <row r="31" spans="1:13" ht="15">
      <c r="A31" s="19"/>
      <c r="B31" s="20"/>
      <c r="C31" s="20"/>
      <c r="D31" s="20"/>
      <c r="E31" s="20">
        <v>1</v>
      </c>
      <c r="F31" s="33">
        <f t="shared" si="1"/>
        <v>1</v>
      </c>
      <c r="G31" s="22"/>
      <c r="H31" s="19"/>
      <c r="I31" s="20"/>
      <c r="J31" s="20"/>
      <c r="K31" s="20">
        <v>40</v>
      </c>
      <c r="L31" s="20">
        <v>1</v>
      </c>
      <c r="M31" s="36">
        <f t="shared" si="2"/>
        <v>40</v>
      </c>
    </row>
    <row r="32" spans="1:13" ht="15">
      <c r="A32" s="240" t="s">
        <v>287</v>
      </c>
      <c r="B32" s="20" t="s">
        <v>266</v>
      </c>
      <c r="C32" s="20"/>
      <c r="D32" s="20"/>
      <c r="E32" s="20"/>
      <c r="F32" s="33"/>
      <c r="G32" s="22"/>
      <c r="H32" s="240" t="s">
        <v>288</v>
      </c>
      <c r="I32" s="20" t="s">
        <v>266</v>
      </c>
      <c r="J32" s="20"/>
      <c r="K32" s="20"/>
      <c r="L32" s="20"/>
      <c r="M32" s="36"/>
    </row>
    <row r="33" spans="1:13" ht="15">
      <c r="A33" s="19"/>
      <c r="B33" s="20"/>
      <c r="C33" s="20"/>
      <c r="D33" s="20"/>
      <c r="E33" s="20">
        <v>1</v>
      </c>
      <c r="F33" s="33">
        <f>E33</f>
        <v>1</v>
      </c>
      <c r="G33" s="22"/>
      <c r="H33" s="19"/>
      <c r="I33" s="20"/>
      <c r="J33" s="20"/>
      <c r="K33" s="20">
        <v>2000</v>
      </c>
      <c r="L33" s="20">
        <v>0.08</v>
      </c>
      <c r="M33" s="36">
        <f t="shared" si="2"/>
        <v>160</v>
      </c>
    </row>
    <row r="34" spans="1:13" ht="15">
      <c r="A34" s="240" t="s">
        <v>289</v>
      </c>
      <c r="B34" s="20" t="s">
        <v>269</v>
      </c>
      <c r="C34" s="20"/>
      <c r="D34" s="20"/>
      <c r="E34" s="20"/>
      <c r="F34" s="33"/>
      <c r="G34" s="19"/>
      <c r="H34" s="240" t="s">
        <v>290</v>
      </c>
      <c r="I34" s="20" t="s">
        <v>269</v>
      </c>
      <c r="J34" s="20"/>
      <c r="K34" s="20"/>
      <c r="L34" s="20"/>
      <c r="M34" s="36"/>
    </row>
    <row r="35" spans="1:13" ht="15">
      <c r="A35" s="19"/>
      <c r="B35" s="20"/>
      <c r="C35" s="20"/>
      <c r="D35" s="20"/>
      <c r="E35" s="20">
        <v>1</v>
      </c>
      <c r="F35" s="33">
        <f>E35</f>
        <v>1</v>
      </c>
      <c r="G35" s="19"/>
      <c r="H35" s="19"/>
      <c r="I35" s="20"/>
      <c r="J35" s="20"/>
      <c r="K35" s="20">
        <v>500</v>
      </c>
      <c r="L35" s="20">
        <v>1</v>
      </c>
      <c r="M35" s="36">
        <f t="shared" si="2"/>
        <v>500</v>
      </c>
    </row>
    <row r="36" spans="1:13" ht="15">
      <c r="A36" s="240" t="s">
        <v>291</v>
      </c>
      <c r="B36" s="20" t="s">
        <v>272</v>
      </c>
      <c r="C36" s="20"/>
      <c r="D36" s="20"/>
      <c r="E36" s="20"/>
      <c r="F36" s="33"/>
      <c r="G36" s="19"/>
      <c r="H36" s="240" t="s">
        <v>292</v>
      </c>
      <c r="I36" s="20" t="s">
        <v>272</v>
      </c>
      <c r="J36" s="20"/>
      <c r="K36" s="20"/>
      <c r="L36" s="20"/>
      <c r="M36" s="36"/>
    </row>
    <row r="37" spans="1:13" ht="15">
      <c r="A37" s="19"/>
      <c r="B37" s="20"/>
      <c r="C37" s="20"/>
      <c r="D37" s="20"/>
      <c r="E37" s="20">
        <v>1</v>
      </c>
      <c r="F37" s="33">
        <f>E37</f>
        <v>1</v>
      </c>
      <c r="G37" s="19"/>
      <c r="H37" s="240"/>
      <c r="I37" s="20"/>
      <c r="J37" s="20"/>
      <c r="K37" s="20">
        <v>1</v>
      </c>
      <c r="L37" s="20">
        <v>1</v>
      </c>
      <c r="M37" s="36">
        <f t="shared" si="2"/>
        <v>1</v>
      </c>
    </row>
    <row r="38" spans="1:13" ht="15">
      <c r="A38" s="8" t="s">
        <v>293</v>
      </c>
      <c r="B38" s="8"/>
      <c r="C38" s="8"/>
      <c r="D38" s="8"/>
      <c r="E38" s="243"/>
      <c r="F38" s="249">
        <f>SUM(F10:F37)</f>
        <v>6294</v>
      </c>
      <c r="G38" s="243"/>
      <c r="H38" s="8" t="s">
        <v>294</v>
      </c>
      <c r="I38" s="8"/>
      <c r="J38" s="8"/>
      <c r="K38" s="8"/>
      <c r="L38" s="8"/>
      <c r="M38" s="242">
        <f>SUM(M9:M37)</f>
        <v>1707</v>
      </c>
    </row>
    <row r="39" spans="1:13" ht="15">
      <c r="A39" s="8"/>
      <c r="B39" s="8"/>
      <c r="C39" s="8"/>
      <c r="D39" s="8"/>
      <c r="E39" s="243"/>
      <c r="F39" s="243"/>
      <c r="G39" s="243"/>
      <c r="H39" s="8"/>
      <c r="I39" s="8"/>
      <c r="J39" s="8"/>
      <c r="K39" s="8"/>
      <c r="L39" s="8"/>
      <c r="M39" s="8"/>
    </row>
    <row r="40" spans="1:13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5.75">
      <c r="A41" s="239" t="s">
        <v>295</v>
      </c>
      <c r="B41" s="8"/>
      <c r="C41" s="8"/>
      <c r="D41" s="8"/>
      <c r="E41" s="243"/>
      <c r="F41" s="244">
        <f>SUM(F38-M38)/I41</f>
        <v>15.29</v>
      </c>
      <c r="G41" s="243"/>
      <c r="H41" s="239" t="s">
        <v>296</v>
      </c>
      <c r="I41" s="12">
        <v>300</v>
      </c>
      <c r="J41" s="8"/>
      <c r="K41" s="245" t="s">
        <v>297</v>
      </c>
      <c r="L41" s="243">
        <f>SUM(F41*I41)</f>
        <v>4587</v>
      </c>
      <c r="M41" s="8"/>
    </row>
    <row r="42" spans="1:13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50" ht="12.75">
      <c r="A50" t="s">
        <v>322</v>
      </c>
    </row>
  </sheetData>
  <sheetProtection password="C6F0" sheet="1"/>
  <protectedRanges>
    <protectedRange sqref="B9:E22" name="Range7"/>
    <protectedRange sqref="I41" name="Range5"/>
    <protectedRange sqref="B24:E37" name="Range3"/>
    <protectedRange sqref="I9:L22" name="Range2"/>
    <protectedRange sqref="I24:L37" name="Range4"/>
    <protectedRange sqref="E5:I5" name="Range6"/>
  </protectedRange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50"/>
  <sheetViews>
    <sheetView zoomScalePageLayoutView="0" workbookViewId="0" topLeftCell="A1">
      <selection activeCell="K4" sqref="K4"/>
    </sheetView>
  </sheetViews>
  <sheetFormatPr defaultColWidth="9.140625" defaultRowHeight="12.75"/>
  <cols>
    <col min="6" max="6" width="10.7109375" style="0" customWidth="1"/>
    <col min="8" max="8" width="19.140625" style="0" customWidth="1"/>
    <col min="12" max="12" width="10.8515625" style="0" customWidth="1"/>
    <col min="13" max="13" width="13.00390625" style="0" customWidth="1"/>
  </cols>
  <sheetData>
    <row r="1" ht="60.75" customHeight="1"/>
    <row r="2" spans="1:14" ht="15.75">
      <c r="A2" s="9" t="s">
        <v>298</v>
      </c>
      <c r="B2" s="8"/>
      <c r="C2" s="8"/>
      <c r="D2" s="8"/>
      <c r="E2" s="8"/>
      <c r="F2" s="8"/>
      <c r="G2" s="8"/>
      <c r="H2" s="8"/>
      <c r="I2" s="8"/>
      <c r="J2" s="251"/>
      <c r="K2" s="251"/>
      <c r="L2" s="251"/>
      <c r="M2" s="251"/>
      <c r="N2" s="251"/>
    </row>
    <row r="3" spans="1:14" ht="15.75">
      <c r="A3" s="9" t="s">
        <v>317</v>
      </c>
      <c r="B3" s="8"/>
      <c r="C3" s="8"/>
      <c r="D3" s="8"/>
      <c r="E3" s="8"/>
      <c r="F3" s="8"/>
      <c r="G3" s="8"/>
      <c r="H3" s="8"/>
      <c r="I3" s="8"/>
      <c r="J3" s="251"/>
      <c r="K3" s="251"/>
      <c r="L3" s="251"/>
      <c r="M3" s="251"/>
      <c r="N3" s="251"/>
    </row>
    <row r="4" spans="1:14" ht="15.75">
      <c r="A4" s="10" t="s">
        <v>242</v>
      </c>
      <c r="B4" s="237"/>
      <c r="C4" s="237"/>
      <c r="D4" s="237"/>
      <c r="E4" s="238"/>
      <c r="F4" s="238"/>
      <c r="G4" s="8"/>
      <c r="H4" s="8"/>
      <c r="I4" s="8"/>
      <c r="J4" s="251" t="s">
        <v>330</v>
      </c>
      <c r="K4" s="251"/>
      <c r="L4" s="251"/>
      <c r="M4" s="251"/>
      <c r="N4" s="251"/>
    </row>
    <row r="5" spans="1:14" ht="15.75">
      <c r="A5" s="10" t="s">
        <v>299</v>
      </c>
      <c r="B5" s="10"/>
      <c r="C5" s="10"/>
      <c r="D5" s="12" t="s">
        <v>300</v>
      </c>
      <c r="E5" s="12"/>
      <c r="F5" s="12"/>
      <c r="G5" s="12"/>
      <c r="H5" s="12"/>
      <c r="I5" s="8"/>
      <c r="J5" s="251" t="s">
        <v>333</v>
      </c>
      <c r="K5" s="251"/>
      <c r="L5" s="251"/>
      <c r="M5" s="251"/>
      <c r="N5" s="251"/>
    </row>
    <row r="6" spans="1:13" ht="15.75">
      <c r="A6" s="239"/>
      <c r="B6" s="8"/>
      <c r="C6" s="8"/>
      <c r="D6" s="239" t="s">
        <v>245</v>
      </c>
      <c r="E6" s="8"/>
      <c r="F6" s="8"/>
      <c r="G6" s="8"/>
      <c r="H6" s="8"/>
      <c r="I6" s="8"/>
      <c r="J6" s="8"/>
      <c r="K6" s="8"/>
      <c r="L6" s="239" t="s">
        <v>246</v>
      </c>
      <c r="M6" s="8"/>
    </row>
    <row r="7" spans="1:13" ht="15.75">
      <c r="A7" s="8"/>
      <c r="B7" s="8"/>
      <c r="C7" s="8" t="s">
        <v>301</v>
      </c>
      <c r="D7" s="8"/>
      <c r="E7" s="8"/>
      <c r="F7" s="8"/>
      <c r="G7" s="8"/>
      <c r="H7" s="239"/>
      <c r="I7" s="8"/>
      <c r="J7" s="8"/>
      <c r="K7" s="8" t="s">
        <v>247</v>
      </c>
      <c r="L7" s="8"/>
      <c r="M7" s="8"/>
    </row>
    <row r="8" spans="1:13" ht="15.75">
      <c r="A8" s="239" t="s">
        <v>248</v>
      </c>
      <c r="B8" s="8"/>
      <c r="C8" s="8" t="s">
        <v>302</v>
      </c>
      <c r="D8" s="8"/>
      <c r="E8" s="8"/>
      <c r="F8" s="8"/>
      <c r="G8" s="8"/>
      <c r="H8" s="239" t="s">
        <v>249</v>
      </c>
      <c r="I8" s="8"/>
      <c r="J8" s="8"/>
      <c r="K8" s="8" t="s">
        <v>250</v>
      </c>
      <c r="L8" s="8"/>
      <c r="M8" s="8"/>
    </row>
    <row r="9" spans="1:13" ht="15">
      <c r="A9" s="240" t="s">
        <v>251</v>
      </c>
      <c r="B9" s="20" t="s">
        <v>325</v>
      </c>
      <c r="C9" s="20"/>
      <c r="D9" s="20"/>
      <c r="E9" s="20"/>
      <c r="F9" s="19"/>
      <c r="G9" s="19"/>
      <c r="H9" s="240" t="s">
        <v>253</v>
      </c>
      <c r="I9" s="20" t="s">
        <v>326</v>
      </c>
      <c r="J9" s="20"/>
      <c r="K9" s="20"/>
      <c r="L9" s="20"/>
      <c r="M9" s="36"/>
    </row>
    <row r="10" spans="1:13" ht="15">
      <c r="A10" s="19"/>
      <c r="B10" s="241"/>
      <c r="C10" s="241">
        <v>30</v>
      </c>
      <c r="D10" s="20">
        <v>100</v>
      </c>
      <c r="E10" s="20"/>
      <c r="F10" s="36">
        <f>SUM(C10*D10)</f>
        <v>3000</v>
      </c>
      <c r="G10" s="39"/>
      <c r="H10" s="19"/>
      <c r="I10" s="20"/>
      <c r="J10" s="20"/>
      <c r="K10" s="20">
        <v>5000</v>
      </c>
      <c r="L10" s="20">
        <v>0.01</v>
      </c>
      <c r="M10" s="36">
        <f aca="true" t="shared" si="0" ref="M10:M22">SUM(K10*L10)</f>
        <v>50</v>
      </c>
    </row>
    <row r="11" spans="1:13" ht="15">
      <c r="A11" s="240" t="s">
        <v>254</v>
      </c>
      <c r="B11" s="241" t="s">
        <v>281</v>
      </c>
      <c r="C11" s="20"/>
      <c r="D11" s="20"/>
      <c r="E11" s="20"/>
      <c r="F11" s="36"/>
      <c r="G11" s="39"/>
      <c r="H11" s="240" t="s">
        <v>257</v>
      </c>
      <c r="I11" s="20" t="s">
        <v>281</v>
      </c>
      <c r="J11" s="20"/>
      <c r="K11" s="20"/>
      <c r="L11" s="20"/>
      <c r="M11" s="36"/>
    </row>
    <row r="12" spans="1:13" ht="15">
      <c r="A12" s="19"/>
      <c r="B12" s="241"/>
      <c r="C12" s="20">
        <v>1</v>
      </c>
      <c r="D12" s="20">
        <v>1</v>
      </c>
      <c r="E12" s="20"/>
      <c r="F12" s="36">
        <f>SUM(C12*D12)</f>
        <v>1</v>
      </c>
      <c r="G12" s="39"/>
      <c r="H12" s="19"/>
      <c r="I12" s="20"/>
      <c r="J12" s="20"/>
      <c r="K12" s="20">
        <v>1</v>
      </c>
      <c r="L12" s="20">
        <v>1</v>
      </c>
      <c r="M12" s="36">
        <f t="shared" si="0"/>
        <v>1</v>
      </c>
    </row>
    <row r="13" spans="1:13" ht="15">
      <c r="A13" s="240" t="s">
        <v>259</v>
      </c>
      <c r="B13" s="20" t="s">
        <v>260</v>
      </c>
      <c r="C13" s="20"/>
      <c r="D13" s="20"/>
      <c r="E13" s="20"/>
      <c r="F13" s="36"/>
      <c r="G13" s="39"/>
      <c r="H13" s="240" t="s">
        <v>261</v>
      </c>
      <c r="I13" s="20" t="s">
        <v>303</v>
      </c>
      <c r="J13" s="20"/>
      <c r="K13" s="20"/>
      <c r="L13" s="20"/>
      <c r="M13" s="36"/>
    </row>
    <row r="14" spans="1:13" ht="15">
      <c r="A14" s="19"/>
      <c r="B14" s="20"/>
      <c r="C14" s="20">
        <v>0.4</v>
      </c>
      <c r="D14" s="20">
        <v>1</v>
      </c>
      <c r="E14" s="20"/>
      <c r="F14" s="36">
        <f>SUM(C14*D14)</f>
        <v>0.4</v>
      </c>
      <c r="G14" s="39"/>
      <c r="H14" s="19"/>
      <c r="I14" s="20"/>
      <c r="J14" s="20"/>
      <c r="K14" s="20"/>
      <c r="L14" s="20"/>
      <c r="M14" s="36">
        <f t="shared" si="0"/>
        <v>0</v>
      </c>
    </row>
    <row r="15" spans="1:13" ht="15">
      <c r="A15" s="240" t="s">
        <v>262</v>
      </c>
      <c r="B15" s="20" t="s">
        <v>263</v>
      </c>
      <c r="C15" s="20"/>
      <c r="D15" s="20"/>
      <c r="E15" s="20"/>
      <c r="F15" s="36"/>
      <c r="G15" s="39"/>
      <c r="H15" s="240" t="s">
        <v>264</v>
      </c>
      <c r="I15" s="20" t="s">
        <v>263</v>
      </c>
      <c r="J15" s="20"/>
      <c r="K15" s="20"/>
      <c r="L15" s="20"/>
      <c r="M15" s="36"/>
    </row>
    <row r="16" spans="1:13" ht="15">
      <c r="A16" s="19"/>
      <c r="B16" s="20"/>
      <c r="C16" s="20">
        <v>0.3</v>
      </c>
      <c r="D16" s="20">
        <v>1</v>
      </c>
      <c r="E16" s="20"/>
      <c r="F16" s="36">
        <f>SUM(C16*D16)</f>
        <v>0.3</v>
      </c>
      <c r="G16" s="19"/>
      <c r="H16" s="19"/>
      <c r="I16" s="20"/>
      <c r="J16" s="20"/>
      <c r="K16" s="20">
        <v>1</v>
      </c>
      <c r="L16" s="20">
        <v>1</v>
      </c>
      <c r="M16" s="36">
        <f t="shared" si="0"/>
        <v>1</v>
      </c>
    </row>
    <row r="17" spans="1:13" ht="15">
      <c r="A17" s="240" t="s">
        <v>265</v>
      </c>
      <c r="B17" s="20" t="s">
        <v>266</v>
      </c>
      <c r="C17" s="20"/>
      <c r="D17" s="20"/>
      <c r="E17" s="20"/>
      <c r="F17" s="36"/>
      <c r="G17" s="19"/>
      <c r="H17" s="240" t="s">
        <v>267</v>
      </c>
      <c r="I17" s="20" t="s">
        <v>266</v>
      </c>
      <c r="J17" s="20"/>
      <c r="K17" s="20"/>
      <c r="L17" s="20"/>
      <c r="M17" s="36"/>
    </row>
    <row r="18" spans="1:13" ht="15">
      <c r="A18" s="19"/>
      <c r="B18" s="20"/>
      <c r="C18" s="20">
        <v>1</v>
      </c>
      <c r="D18" s="20">
        <v>1</v>
      </c>
      <c r="E18" s="20"/>
      <c r="F18" s="36">
        <f>SUM(C18*D18)</f>
        <v>1</v>
      </c>
      <c r="G18" s="19"/>
      <c r="H18" s="19"/>
      <c r="I18" s="20"/>
      <c r="J18" s="20"/>
      <c r="K18" s="20">
        <v>1</v>
      </c>
      <c r="L18" s="20">
        <v>1</v>
      </c>
      <c r="M18" s="36">
        <f t="shared" si="0"/>
        <v>1</v>
      </c>
    </row>
    <row r="19" spans="1:13" ht="15">
      <c r="A19" s="240" t="s">
        <v>268</v>
      </c>
      <c r="B19" s="20" t="s">
        <v>269</v>
      </c>
      <c r="C19" s="20"/>
      <c r="D19" s="20"/>
      <c r="E19" s="20"/>
      <c r="F19" s="36"/>
      <c r="G19" s="19"/>
      <c r="H19" s="240" t="s">
        <v>270</v>
      </c>
      <c r="I19" s="20" t="s">
        <v>269</v>
      </c>
      <c r="J19" s="20"/>
      <c r="K19" s="20"/>
      <c r="L19" s="20"/>
      <c r="M19" s="36"/>
    </row>
    <row r="20" spans="1:13" ht="15">
      <c r="A20" s="19"/>
      <c r="B20" s="20"/>
      <c r="C20" s="20">
        <v>1</v>
      </c>
      <c r="D20" s="20">
        <v>1</v>
      </c>
      <c r="E20" s="20"/>
      <c r="F20" s="36">
        <f>SUM(C20*D20)</f>
        <v>1</v>
      </c>
      <c r="G20" s="19"/>
      <c r="H20" s="19"/>
      <c r="I20" s="20"/>
      <c r="J20" s="20"/>
      <c r="K20" s="20">
        <v>1</v>
      </c>
      <c r="L20" s="20">
        <v>1</v>
      </c>
      <c r="M20" s="36">
        <f t="shared" si="0"/>
        <v>1</v>
      </c>
    </row>
    <row r="21" spans="1:13" ht="15">
      <c r="A21" s="240" t="s">
        <v>271</v>
      </c>
      <c r="B21" s="20" t="s">
        <v>272</v>
      </c>
      <c r="C21" s="20"/>
      <c r="D21" s="20"/>
      <c r="E21" s="20"/>
      <c r="F21" s="36"/>
      <c r="G21" s="19"/>
      <c r="H21" s="240" t="s">
        <v>273</v>
      </c>
      <c r="I21" s="20" t="s">
        <v>272</v>
      </c>
      <c r="J21" s="20"/>
      <c r="K21" s="20"/>
      <c r="L21" s="20"/>
      <c r="M21" s="36"/>
    </row>
    <row r="22" spans="1:13" ht="15">
      <c r="A22" s="19"/>
      <c r="B22" s="20"/>
      <c r="C22" s="20">
        <v>1</v>
      </c>
      <c r="D22" s="20">
        <v>1</v>
      </c>
      <c r="E22" s="20"/>
      <c r="F22" s="36">
        <f>SUM(C22*D22)</f>
        <v>1</v>
      </c>
      <c r="G22" s="19"/>
      <c r="H22" s="19"/>
      <c r="I22" s="20"/>
      <c r="J22" s="20"/>
      <c r="K22" s="20"/>
      <c r="L22" s="20"/>
      <c r="M22" s="36">
        <f t="shared" si="0"/>
        <v>0</v>
      </c>
    </row>
    <row r="23" spans="1:13" ht="15.75">
      <c r="A23" s="239" t="s">
        <v>274</v>
      </c>
      <c r="B23" s="8"/>
      <c r="C23" s="8"/>
      <c r="D23" s="8"/>
      <c r="E23" s="8"/>
      <c r="F23" s="242"/>
      <c r="G23" s="8"/>
      <c r="H23" s="239" t="s">
        <v>275</v>
      </c>
      <c r="I23" s="8"/>
      <c r="J23" s="8"/>
      <c r="K23" s="8"/>
      <c r="L23" s="8"/>
      <c r="M23" s="242"/>
    </row>
    <row r="24" spans="1:13" ht="15">
      <c r="A24" s="240" t="s">
        <v>276</v>
      </c>
      <c r="B24" s="20" t="s">
        <v>323</v>
      </c>
      <c r="C24" s="20"/>
      <c r="D24" s="20"/>
      <c r="E24" s="20"/>
      <c r="F24" s="33"/>
      <c r="G24" s="19"/>
      <c r="H24" s="240" t="s">
        <v>278</v>
      </c>
      <c r="I24" s="20" t="s">
        <v>304</v>
      </c>
      <c r="J24" s="20"/>
      <c r="K24" s="20"/>
      <c r="L24" s="20"/>
      <c r="M24" s="36"/>
    </row>
    <row r="25" spans="1:13" ht="15">
      <c r="A25" s="19"/>
      <c r="B25" s="20" t="s">
        <v>305</v>
      </c>
      <c r="C25" s="20">
        <v>50</v>
      </c>
      <c r="D25" s="111">
        <v>10</v>
      </c>
      <c r="E25" s="20" t="s">
        <v>306</v>
      </c>
      <c r="F25" s="33">
        <f>SUM(C25*D25)</f>
        <v>500</v>
      </c>
      <c r="G25" s="22"/>
      <c r="H25" s="19"/>
      <c r="I25" s="20"/>
      <c r="J25" s="20"/>
      <c r="K25" s="20">
        <v>80</v>
      </c>
      <c r="L25" s="20"/>
      <c r="M25" s="36">
        <f>SUM(K25)</f>
        <v>80</v>
      </c>
    </row>
    <row r="26" spans="1:13" ht="15">
      <c r="A26" s="240" t="s">
        <v>280</v>
      </c>
      <c r="B26" s="20" t="s">
        <v>307</v>
      </c>
      <c r="C26" s="20"/>
      <c r="D26" s="20"/>
      <c r="E26" s="20"/>
      <c r="F26" s="33"/>
      <c r="G26" s="22"/>
      <c r="H26" s="240" t="s">
        <v>282</v>
      </c>
      <c r="I26" s="20" t="s">
        <v>308</v>
      </c>
      <c r="J26" s="20"/>
      <c r="K26" s="20"/>
      <c r="L26" s="20"/>
      <c r="M26" s="36"/>
    </row>
    <row r="27" spans="1:13" ht="15">
      <c r="A27" s="19"/>
      <c r="B27" s="20" t="s">
        <v>309</v>
      </c>
      <c r="C27" s="20">
        <v>200</v>
      </c>
      <c r="D27" s="20">
        <v>3</v>
      </c>
      <c r="E27" s="20" t="s">
        <v>9</v>
      </c>
      <c r="F27" s="33">
        <f>SUM(C27*D27)</f>
        <v>600</v>
      </c>
      <c r="G27" s="22"/>
      <c r="H27" s="19"/>
      <c r="I27" s="20"/>
      <c r="J27" s="20"/>
      <c r="K27" s="20">
        <v>50</v>
      </c>
      <c r="L27" s="20"/>
      <c r="M27" s="36">
        <f>SUM(K27)</f>
        <v>50</v>
      </c>
    </row>
    <row r="28" spans="1:13" ht="15">
      <c r="A28" s="240" t="s">
        <v>283</v>
      </c>
      <c r="B28" s="20" t="s">
        <v>329</v>
      </c>
      <c r="C28" s="20"/>
      <c r="D28" s="20"/>
      <c r="E28" s="20"/>
      <c r="F28" s="33"/>
      <c r="G28" s="22"/>
      <c r="H28" s="240" t="s">
        <v>284</v>
      </c>
      <c r="I28" s="20" t="s">
        <v>310</v>
      </c>
      <c r="J28" s="20"/>
      <c r="K28" s="20"/>
      <c r="L28" s="20"/>
      <c r="M28" s="36"/>
    </row>
    <row r="29" spans="1:13" ht="15">
      <c r="A29" s="19"/>
      <c r="B29" s="20"/>
      <c r="C29" s="20"/>
      <c r="D29" s="20"/>
      <c r="E29" s="20">
        <v>500</v>
      </c>
      <c r="F29" s="33">
        <f>E29</f>
        <v>500</v>
      </c>
      <c r="G29" s="22"/>
      <c r="H29" s="19"/>
      <c r="I29" s="20"/>
      <c r="J29" s="20"/>
      <c r="K29" s="20">
        <v>50</v>
      </c>
      <c r="L29" s="20"/>
      <c r="M29" s="36">
        <f>SUM(K29)</f>
        <v>50</v>
      </c>
    </row>
    <row r="30" spans="1:13" ht="15">
      <c r="A30" s="240" t="s">
        <v>285</v>
      </c>
      <c r="B30" s="20" t="s">
        <v>324</v>
      </c>
      <c r="C30" s="20"/>
      <c r="D30" s="20"/>
      <c r="E30" s="20"/>
      <c r="F30" s="33"/>
      <c r="G30" s="22"/>
      <c r="H30" s="240" t="s">
        <v>286</v>
      </c>
      <c r="I30" s="20" t="s">
        <v>311</v>
      </c>
      <c r="J30" s="20"/>
      <c r="K30" s="20"/>
      <c r="L30" s="20"/>
      <c r="M30" s="36"/>
    </row>
    <row r="31" spans="1:13" ht="15">
      <c r="A31" s="19"/>
      <c r="B31" s="20"/>
      <c r="C31" s="20">
        <v>50</v>
      </c>
      <c r="D31" s="20">
        <v>2</v>
      </c>
      <c r="E31" s="20"/>
      <c r="F31" s="33">
        <f>SUM(C31*D31)</f>
        <v>100</v>
      </c>
      <c r="G31" s="22"/>
      <c r="H31" s="19"/>
      <c r="I31" s="20"/>
      <c r="J31" s="20"/>
      <c r="K31" s="20">
        <v>40</v>
      </c>
      <c r="L31" s="20"/>
      <c r="M31" s="36">
        <f>SUM(K31)</f>
        <v>40</v>
      </c>
    </row>
    <row r="32" spans="1:13" ht="15">
      <c r="A32" s="240" t="s">
        <v>287</v>
      </c>
      <c r="B32" s="20" t="s">
        <v>312</v>
      </c>
      <c r="C32" s="20"/>
      <c r="D32" s="20"/>
      <c r="E32" s="20"/>
      <c r="F32" s="33"/>
      <c r="G32" s="22"/>
      <c r="H32" s="240" t="s">
        <v>288</v>
      </c>
      <c r="I32" s="20" t="s">
        <v>313</v>
      </c>
      <c r="J32" s="20"/>
      <c r="K32" s="20"/>
      <c r="L32" s="20"/>
      <c r="M32" s="36"/>
    </row>
    <row r="33" spans="1:13" ht="15">
      <c r="A33" s="19"/>
      <c r="B33" s="20"/>
      <c r="C33" s="20"/>
      <c r="D33" s="20"/>
      <c r="E33" s="20">
        <v>1</v>
      </c>
      <c r="F33" s="33">
        <f>E33</f>
        <v>1</v>
      </c>
      <c r="G33" s="22"/>
      <c r="H33" s="19"/>
      <c r="I33" s="20"/>
      <c r="J33" s="20"/>
      <c r="K33" s="20">
        <v>100</v>
      </c>
      <c r="L33" s="20"/>
      <c r="M33" s="36">
        <f>(K33)</f>
        <v>100</v>
      </c>
    </row>
    <row r="34" spans="1:13" ht="15">
      <c r="A34" s="240" t="s">
        <v>289</v>
      </c>
      <c r="B34" s="20" t="s">
        <v>269</v>
      </c>
      <c r="C34" s="20"/>
      <c r="D34" s="20"/>
      <c r="E34" s="20"/>
      <c r="F34" s="33"/>
      <c r="G34" s="19"/>
      <c r="H34" s="240" t="s">
        <v>290</v>
      </c>
      <c r="I34" s="20" t="s">
        <v>327</v>
      </c>
      <c r="J34" s="20"/>
      <c r="K34" s="20"/>
      <c r="L34" s="20"/>
      <c r="M34" s="36"/>
    </row>
    <row r="35" spans="1:13" ht="15">
      <c r="A35" s="19"/>
      <c r="B35" s="20"/>
      <c r="C35" s="20"/>
      <c r="D35" s="20"/>
      <c r="E35" s="20">
        <v>1</v>
      </c>
      <c r="F35" s="33">
        <f>E35</f>
        <v>1</v>
      </c>
      <c r="G35" s="19"/>
      <c r="H35" s="19"/>
      <c r="I35" s="20"/>
      <c r="J35" s="20"/>
      <c r="K35" s="246">
        <v>2000</v>
      </c>
      <c r="L35" s="20"/>
      <c r="M35" s="36">
        <f>(K35)</f>
        <v>2000</v>
      </c>
    </row>
    <row r="36" spans="1:13" ht="15">
      <c r="A36" s="240" t="s">
        <v>291</v>
      </c>
      <c r="B36" s="20" t="s">
        <v>314</v>
      </c>
      <c r="C36" s="20"/>
      <c r="D36" s="20"/>
      <c r="E36" s="20"/>
      <c r="F36" s="33"/>
      <c r="G36" s="19"/>
      <c r="H36" s="240" t="s">
        <v>292</v>
      </c>
      <c r="I36" s="20" t="s">
        <v>315</v>
      </c>
      <c r="J36" s="20"/>
      <c r="K36" s="20"/>
      <c r="L36" s="20"/>
      <c r="M36" s="36"/>
    </row>
    <row r="37" spans="1:13" ht="15">
      <c r="A37" s="19"/>
      <c r="B37" s="20"/>
      <c r="C37" s="20"/>
      <c r="D37" s="20"/>
      <c r="E37" s="20">
        <v>1</v>
      </c>
      <c r="F37" s="33">
        <f>E37</f>
        <v>1</v>
      </c>
      <c r="G37" s="19"/>
      <c r="H37" s="240"/>
      <c r="I37" s="20"/>
      <c r="J37" s="20"/>
      <c r="K37" s="20">
        <v>1</v>
      </c>
      <c r="L37" s="20"/>
      <c r="M37" s="36">
        <f>K37</f>
        <v>1</v>
      </c>
    </row>
    <row r="38" spans="1:13" ht="15">
      <c r="A38" s="8" t="s">
        <v>293</v>
      </c>
      <c r="B38" s="8"/>
      <c r="C38" s="8"/>
      <c r="D38" s="8"/>
      <c r="E38" s="243"/>
      <c r="F38" s="249">
        <f>SUM(F9:F37)</f>
        <v>4707.700000000001</v>
      </c>
      <c r="G38" s="243"/>
      <c r="H38" s="8" t="s">
        <v>294</v>
      </c>
      <c r="I38" s="8"/>
      <c r="J38" s="8"/>
      <c r="K38" s="8"/>
      <c r="L38" s="8"/>
      <c r="M38" s="242">
        <f>SUM(M9:M37)</f>
        <v>2375</v>
      </c>
    </row>
    <row r="39" spans="1:13" ht="15">
      <c r="A39" s="8"/>
      <c r="B39" s="8"/>
      <c r="C39" s="8"/>
      <c r="D39" s="8"/>
      <c r="E39" s="243"/>
      <c r="F39" s="243"/>
      <c r="G39" s="243"/>
      <c r="H39" s="8"/>
      <c r="I39" s="8"/>
      <c r="J39" s="8"/>
      <c r="K39" s="8"/>
      <c r="L39" s="8"/>
      <c r="M39" s="8"/>
    </row>
    <row r="40" spans="1:13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5.75">
      <c r="A41" s="239" t="s">
        <v>295</v>
      </c>
      <c r="B41" s="8"/>
      <c r="C41" s="8"/>
      <c r="D41" s="8"/>
      <c r="E41" s="243"/>
      <c r="F41" s="244">
        <f>SUM(F38-M38)/I41</f>
        <v>0.777566666666667</v>
      </c>
      <c r="G41" s="243"/>
      <c r="H41" s="239" t="s">
        <v>296</v>
      </c>
      <c r="I41" s="12">
        <v>3000</v>
      </c>
      <c r="J41" s="8"/>
      <c r="K41" s="245" t="s">
        <v>297</v>
      </c>
      <c r="L41" s="243">
        <f>SUM(F41*I41)</f>
        <v>2332.7000000000007</v>
      </c>
      <c r="M41" s="8"/>
    </row>
    <row r="42" spans="1:13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50" ht="12.75">
      <c r="A50" t="s">
        <v>328</v>
      </c>
    </row>
  </sheetData>
  <sheetProtection password="C6F0" sheet="1"/>
  <protectedRanges>
    <protectedRange sqref="I24:L37" name="Range4"/>
    <protectedRange sqref="I9:L22" name="Range2"/>
    <protectedRange sqref="B9:E22" name="Range1"/>
    <protectedRange sqref="B24:E37" name="Range3"/>
    <protectedRange sqref="I41" name="Range5"/>
    <protectedRange sqref="D5:H5" name="Range6"/>
  </protectedRange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2008-01-28T22:31:27Z</dcterms:created>
  <dcterms:modified xsi:type="dcterms:W3CDTF">2010-01-18T14:46:00Z</dcterms:modified>
  <cp:category/>
  <cp:version/>
  <cp:contentType/>
  <cp:contentStatus/>
</cp:coreProperties>
</file>